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20" windowHeight="9990"/>
  </bookViews>
  <sheets>
    <sheet name="汇总表" sheetId="7" r:id="rId1"/>
    <sheet name="2019年度一二年级课堂教学" sheetId="1" r:id="rId2"/>
    <sheet name="2019年度一二年级实验教学" sheetId="6" r:id="rId3"/>
    <sheet name="2019年度三四年级课堂教学" sheetId="2" r:id="rId4"/>
    <sheet name="2019年度三四年级实验教学" sheetId="3" r:id="rId5"/>
    <sheet name="2019年度三四年级课程设计" sheetId="4" r:id="rId6"/>
    <sheet name="2019年度毕业设计" sheetId="5" r:id="rId7"/>
  </sheets>
  <definedNames>
    <definedName name="_xlnm._FilterDatabase" localSheetId="1" hidden="1">'2019年度一二年级课堂教学'!$B$2:$S$319</definedName>
  </definedNames>
  <calcPr calcId="144525"/>
</workbook>
</file>

<file path=xl/sharedStrings.xml><?xml version="1.0" encoding="utf-8"?>
<sst xmlns="http://schemas.openxmlformats.org/spreadsheetml/2006/main" count="4051" uniqueCount="1120">
  <si>
    <t>2019年度异地补贴30元</t>
  </si>
  <si>
    <t>序号</t>
  </si>
  <si>
    <t>授课教师</t>
  </si>
  <si>
    <t>30元</t>
  </si>
  <si>
    <t>艾加秋</t>
  </si>
  <si>
    <t>安鑫</t>
  </si>
  <si>
    <t>毕翔</t>
  </si>
  <si>
    <t>卜晨阳</t>
  </si>
  <si>
    <t>曹力</t>
  </si>
  <si>
    <t>陈斌</t>
  </si>
  <si>
    <t>陈田</t>
  </si>
  <si>
    <t>陈新</t>
  </si>
  <si>
    <t>丁凉</t>
  </si>
  <si>
    <t>丁贤庆</t>
  </si>
  <si>
    <t>董张玉</t>
  </si>
  <si>
    <t>杜华争</t>
  </si>
  <si>
    <t>樊春晓</t>
  </si>
  <si>
    <t>方宝富</t>
  </si>
  <si>
    <t>郭丹</t>
  </si>
  <si>
    <t>郭艳蓉</t>
  </si>
  <si>
    <t>韩江洪</t>
  </si>
  <si>
    <t>郝世杰</t>
  </si>
  <si>
    <t>胡敏</t>
  </si>
  <si>
    <t>胡庆新</t>
  </si>
  <si>
    <t>胡社教</t>
  </si>
  <si>
    <t>胡学钢</t>
  </si>
  <si>
    <t>胡珍珍</t>
  </si>
  <si>
    <t>黄毅</t>
  </si>
  <si>
    <t>贾璐</t>
  </si>
  <si>
    <t>蒋建国</t>
  </si>
  <si>
    <t>蒋薇薇</t>
  </si>
  <si>
    <t>蒋哲远</t>
  </si>
  <si>
    <t>金兢</t>
  </si>
  <si>
    <t>郎文辉</t>
  </si>
  <si>
    <t>冷金麟</t>
  </si>
  <si>
    <t>黎杰</t>
  </si>
  <si>
    <t>李宏芒</t>
  </si>
  <si>
    <t>李建华</t>
  </si>
  <si>
    <t>李俊照</t>
  </si>
  <si>
    <t>李磊</t>
  </si>
  <si>
    <t>李琳</t>
  </si>
  <si>
    <t>李萌</t>
  </si>
  <si>
    <t>李明</t>
  </si>
  <si>
    <t>李培培</t>
  </si>
  <si>
    <t>李小红</t>
  </si>
  <si>
    <t>李心科</t>
  </si>
  <si>
    <t>刘学亮</t>
  </si>
  <si>
    <t>陆阳</t>
  </si>
  <si>
    <t>马学森</t>
  </si>
  <si>
    <t>牛朝</t>
  </si>
  <si>
    <t>齐美彬</t>
  </si>
  <si>
    <t>阙夏</t>
  </si>
  <si>
    <t>沈明玉</t>
  </si>
  <si>
    <t>石雷</t>
  </si>
  <si>
    <t>史久根</t>
  </si>
  <si>
    <t>苏兆品</t>
  </si>
  <si>
    <t>孙晓</t>
  </si>
  <si>
    <t>唐益明</t>
  </si>
  <si>
    <t>田卫东</t>
  </si>
  <si>
    <t>汪荣贵</t>
  </si>
  <si>
    <t>王浩</t>
  </si>
  <si>
    <t>王金诚</t>
  </si>
  <si>
    <t>王晓华</t>
  </si>
  <si>
    <t>王昱洁</t>
  </si>
  <si>
    <t>卫星</t>
  </si>
  <si>
    <t>魏振春</t>
  </si>
  <si>
    <t>吴共庆</t>
  </si>
  <si>
    <t>吴克伟</t>
  </si>
  <si>
    <t>吴乐</t>
  </si>
  <si>
    <t>吴永忠</t>
  </si>
  <si>
    <t>夏娜</t>
  </si>
  <si>
    <t>谢昭</t>
  </si>
  <si>
    <t>徐本柱</t>
  </si>
  <si>
    <t>徐娟</t>
  </si>
  <si>
    <t>宣善立</t>
  </si>
  <si>
    <t>杨娟</t>
  </si>
  <si>
    <t>杨兴明</t>
  </si>
  <si>
    <t>杨学志</t>
  </si>
  <si>
    <t>殷剑宏</t>
  </si>
  <si>
    <t>于磊</t>
  </si>
  <si>
    <t>翟琰</t>
  </si>
  <si>
    <t>詹曙</t>
  </si>
  <si>
    <t>张本宏</t>
  </si>
  <si>
    <t>张国富</t>
  </si>
  <si>
    <t>张海燕</t>
  </si>
  <si>
    <t>张建军</t>
  </si>
  <si>
    <t>张旭东</t>
  </si>
  <si>
    <t>张勇</t>
  </si>
  <si>
    <t>张玉红</t>
  </si>
  <si>
    <t>郑淑丽</t>
  </si>
  <si>
    <t>周芳</t>
  </si>
  <si>
    <t>周红鹃</t>
  </si>
  <si>
    <t>周健</t>
  </si>
  <si>
    <t>2018-2019第二学期一二年级课堂教学异地补贴表</t>
  </si>
  <si>
    <t>学院</t>
  </si>
  <si>
    <t>课程代码</t>
  </si>
  <si>
    <t>课程名称</t>
  </si>
  <si>
    <t>教学班代码</t>
  </si>
  <si>
    <t>教学班名称</t>
  </si>
  <si>
    <t>课内学时</t>
  </si>
  <si>
    <t>总学分</t>
  </si>
  <si>
    <t>已选学生数</t>
  </si>
  <si>
    <t>系数</t>
  </si>
  <si>
    <t>工作量</t>
  </si>
  <si>
    <t>校区课时补贴</t>
  </si>
  <si>
    <t>每周无课天数</t>
  </si>
  <si>
    <t>周数</t>
  </si>
  <si>
    <t>无课补贴</t>
  </si>
  <si>
    <t>总金额</t>
  </si>
  <si>
    <t>30元汇总</t>
  </si>
  <si>
    <t>计算机与信息学院</t>
  </si>
  <si>
    <t>0509801B</t>
  </si>
  <si>
    <t>C|C++语言程序设计</t>
  </si>
  <si>
    <t>0509801B.0016</t>
  </si>
  <si>
    <t>2014级,2015级,2016级,2017级</t>
  </si>
  <si>
    <t>16</t>
  </si>
  <si>
    <t>3.0</t>
  </si>
  <si>
    <t>180</t>
  </si>
  <si>
    <t>0509801B.0010</t>
  </si>
  <si>
    <t>国贸18-1班,国贸18-2班</t>
  </si>
  <si>
    <t>24</t>
  </si>
  <si>
    <t>95</t>
  </si>
  <si>
    <t>0509801B.0007</t>
  </si>
  <si>
    <t>机械工程18-3班,机械工程18-4班</t>
  </si>
  <si>
    <t>89</t>
  </si>
  <si>
    <t>0509801B.0012</t>
  </si>
  <si>
    <t>机械工程18-5班,机械工程18-6班</t>
  </si>
  <si>
    <t>0509801B.0013</t>
  </si>
  <si>
    <t>物流管理18-1班,物流管理18-3班</t>
  </si>
  <si>
    <t>90</t>
  </si>
  <si>
    <t>0509801B.0011</t>
  </si>
  <si>
    <t>新能源18-1班,新能源18-2班</t>
  </si>
  <si>
    <t>94</t>
  </si>
  <si>
    <t>0509801B.0008</t>
  </si>
  <si>
    <t>自动化18-1班,自动化18-2班,自动化18-3班</t>
  </si>
  <si>
    <t>136</t>
  </si>
  <si>
    <t>9900066X</t>
  </si>
  <si>
    <t>Python玩转大数据</t>
  </si>
  <si>
    <t>9900066X.0002</t>
  </si>
  <si>
    <t>2014级,2015级,2016级,2017级,2018级</t>
  </si>
  <si>
    <t>82</t>
  </si>
  <si>
    <t>0509801B.0015</t>
  </si>
  <si>
    <t>成型18-1班,物流管理18-2班</t>
  </si>
  <si>
    <t>0509801B.0014</t>
  </si>
  <si>
    <t>城市地下18-1班,城市地下18-2班</t>
  </si>
  <si>
    <t>0529602B</t>
  </si>
  <si>
    <t>程序设计基础</t>
  </si>
  <si>
    <t>0529602B.0004</t>
  </si>
  <si>
    <t>33</t>
  </si>
  <si>
    <t>4.0</t>
  </si>
  <si>
    <t>101</t>
  </si>
  <si>
    <t>0541022B</t>
  </si>
  <si>
    <t>0541022B.0001</t>
  </si>
  <si>
    <t>电信科18-1班,电信科18-2班,电信科18-3班</t>
  </si>
  <si>
    <t>48</t>
  </si>
  <si>
    <t>152</t>
  </si>
  <si>
    <t>0529602B.0001</t>
  </si>
  <si>
    <t>计算机18-1班,计算机18-2班</t>
  </si>
  <si>
    <t>116</t>
  </si>
  <si>
    <t>0529602B.0002</t>
  </si>
  <si>
    <t>计算机18-3班,计算机18-4班,计算机18-5班</t>
  </si>
  <si>
    <t>138</t>
  </si>
  <si>
    <t>9900066X.0001</t>
  </si>
  <si>
    <t>80</t>
  </si>
  <si>
    <t>0509801B.0005</t>
  </si>
  <si>
    <t>成型18-2班,物流管理18-4班</t>
  </si>
  <si>
    <t>88</t>
  </si>
  <si>
    <t>0509801B.0002</t>
  </si>
  <si>
    <t>城市地下18-3班,城市地下18-4班</t>
  </si>
  <si>
    <t>91</t>
  </si>
  <si>
    <t>0509801B.0003</t>
  </si>
  <si>
    <t>过控18-1班,过控18-2班</t>
  </si>
  <si>
    <t>0509801B.0006</t>
  </si>
  <si>
    <t>机械工程18-1班,机械工程18-2班</t>
  </si>
  <si>
    <t>0509801B.0004</t>
  </si>
  <si>
    <t>机械工程18-7班,机械工程18-8班</t>
  </si>
  <si>
    <t>100</t>
  </si>
  <si>
    <t>0529650X</t>
  </si>
  <si>
    <t>Java技术</t>
  </si>
  <si>
    <t>0529650X.0001</t>
  </si>
  <si>
    <t>计算机17-1班,计算机17-2班,计算机17-3班</t>
  </si>
  <si>
    <t>2.0</t>
  </si>
  <si>
    <t>149</t>
  </si>
  <si>
    <t>0529650X.0002</t>
  </si>
  <si>
    <t>计算机17-4班,计算机17-5班</t>
  </si>
  <si>
    <t>97</t>
  </si>
  <si>
    <t>0529650X.0003</t>
  </si>
  <si>
    <t>物联网17-1班,物联网17-2班</t>
  </si>
  <si>
    <t>103</t>
  </si>
  <si>
    <t>机械工程学院</t>
  </si>
  <si>
    <t>孙浩</t>
  </si>
  <si>
    <t>0219802B</t>
  </si>
  <si>
    <t>MATLAB程序设计</t>
  </si>
  <si>
    <t>0219802B.0002</t>
  </si>
  <si>
    <t>2018级能源化学</t>
  </si>
  <si>
    <t>0219802B.0001</t>
  </si>
  <si>
    <t>2018级应用化学</t>
  </si>
  <si>
    <t>材料科学与工程学院</t>
  </si>
  <si>
    <t>石敏</t>
  </si>
  <si>
    <t>0309802B</t>
  </si>
  <si>
    <t>材料科学基础3</t>
  </si>
  <si>
    <t>0309802B.0001</t>
  </si>
  <si>
    <t>新能源17-1班</t>
  </si>
  <si>
    <t>5.0</t>
  </si>
  <si>
    <t>50</t>
  </si>
  <si>
    <t>孙毅</t>
  </si>
  <si>
    <t>管理学院</t>
  </si>
  <si>
    <t>王晓佳</t>
  </si>
  <si>
    <t>1129812B</t>
  </si>
  <si>
    <t>财务管理</t>
  </si>
  <si>
    <t>1129812B.0001</t>
  </si>
  <si>
    <t>2017级国贸</t>
  </si>
  <si>
    <t>40</t>
  </si>
  <si>
    <t>2.5</t>
  </si>
  <si>
    <t>96</t>
  </si>
  <si>
    <t>1129812B.0002</t>
  </si>
  <si>
    <t>2017级经济学</t>
  </si>
  <si>
    <t>经济学院</t>
  </si>
  <si>
    <t>陆燕春</t>
  </si>
  <si>
    <t>1809742B</t>
  </si>
  <si>
    <t>财政学原理</t>
  </si>
  <si>
    <t>1809742B.0001</t>
  </si>
  <si>
    <t>1809742B.0002</t>
  </si>
  <si>
    <t>软件学院</t>
  </si>
  <si>
    <t>0529800X</t>
  </si>
  <si>
    <t>程序设计艺术与方法</t>
  </si>
  <si>
    <t>0529800X.0001</t>
  </si>
  <si>
    <t>151</t>
  </si>
  <si>
    <t>0529800X.0002</t>
  </si>
  <si>
    <t>0529800X.0003</t>
  </si>
  <si>
    <t>108</t>
  </si>
  <si>
    <t>文法学院</t>
  </si>
  <si>
    <t>史梁</t>
  </si>
  <si>
    <t>0860672B</t>
  </si>
  <si>
    <t>传播学概论</t>
  </si>
  <si>
    <t>0860672B.0002</t>
  </si>
  <si>
    <t>广告学18-1班</t>
  </si>
  <si>
    <t>0860672B.0001</t>
  </si>
  <si>
    <t>广告学18-2班</t>
  </si>
  <si>
    <t>土木与水利工程学院</t>
  </si>
  <si>
    <t>陈安英</t>
  </si>
  <si>
    <t>0719800X</t>
  </si>
  <si>
    <t>创新思维与设计</t>
  </si>
  <si>
    <t>0719800X.0001</t>
  </si>
  <si>
    <t>0719800X.0002</t>
  </si>
  <si>
    <t>王辉</t>
  </si>
  <si>
    <t>电子科学与应用物理学院</t>
  </si>
  <si>
    <t>王俊峰(物理)</t>
  </si>
  <si>
    <t>1009791B</t>
  </si>
  <si>
    <t>大学物理B(1)</t>
  </si>
  <si>
    <t>1009791B.0002</t>
  </si>
  <si>
    <t>过控18-1班,过控18-2班,成型18-1班,成型18-2班</t>
  </si>
  <si>
    <t>173</t>
  </si>
  <si>
    <t>1009791B.0004</t>
  </si>
  <si>
    <t>机械工程18-1班,机械工程18-2班,机械工程18-3班,机械工程18-4班</t>
  </si>
  <si>
    <t>1009791B.0003</t>
  </si>
  <si>
    <t>机械工程18-5班,机械工程18-6班,机械工程18-7班,机械工程18-8班</t>
  </si>
  <si>
    <t>190</t>
  </si>
  <si>
    <t>1009791B.0001</t>
  </si>
  <si>
    <t>自动化18-1班,自动化18-2班,自动化18-3班,计算机18-1班</t>
  </si>
  <si>
    <t>孟大敏</t>
  </si>
  <si>
    <t>王春华</t>
  </si>
  <si>
    <t>1009811B</t>
  </si>
  <si>
    <t>大学物理C</t>
  </si>
  <si>
    <t>1009811B.0001</t>
  </si>
  <si>
    <t>城市地下18-1班,城市地下18-2班,城市地下18-3班</t>
  </si>
  <si>
    <t>1009811B.0002</t>
  </si>
  <si>
    <t>城市地下18-4班,应用化学18-1班,应用化学18-2班</t>
  </si>
  <si>
    <t>150</t>
  </si>
  <si>
    <t>1009811B.0004</t>
  </si>
  <si>
    <t>能源化学18-1班,能源化学18-2班,物流管理18-1班</t>
  </si>
  <si>
    <t>1009811B.0003</t>
  </si>
  <si>
    <t>物流管理18-2班,物流管理18-3班,物流管理18-4班</t>
  </si>
  <si>
    <t>张静</t>
  </si>
  <si>
    <t>陈恒</t>
  </si>
  <si>
    <t>1009813B</t>
  </si>
  <si>
    <t>大学物理实验（下）</t>
  </si>
  <si>
    <t>1009813B.0009</t>
  </si>
  <si>
    <t>成型17-1班</t>
  </si>
  <si>
    <t>1.0</t>
  </si>
  <si>
    <t>45</t>
  </si>
  <si>
    <t>1009813B.0010</t>
  </si>
  <si>
    <t>成型17-2班</t>
  </si>
  <si>
    <t>42</t>
  </si>
  <si>
    <t>1009813B.0011</t>
  </si>
  <si>
    <t>成型17-3班</t>
  </si>
  <si>
    <t>1009813B.0019</t>
  </si>
  <si>
    <t>电信科17-1班</t>
  </si>
  <si>
    <t>1009813B.0020</t>
  </si>
  <si>
    <t>电信科17-2班</t>
  </si>
  <si>
    <t>49</t>
  </si>
  <si>
    <t>1009813B.0021</t>
  </si>
  <si>
    <t>电信科17-3班</t>
  </si>
  <si>
    <t>1009813B.0007</t>
  </si>
  <si>
    <t>过控17-1班</t>
  </si>
  <si>
    <t>44</t>
  </si>
  <si>
    <t>1009813B.0008</t>
  </si>
  <si>
    <t>过控17-2班</t>
  </si>
  <si>
    <t>电气与自动化工程学院</t>
  </si>
  <si>
    <t>陈志伟</t>
  </si>
  <si>
    <t>0429802B</t>
  </si>
  <si>
    <t>电机及拖动基础</t>
  </si>
  <si>
    <t>0429802B.0001</t>
  </si>
  <si>
    <t>自动化17-1班,自动化17-2班</t>
  </si>
  <si>
    <t>4.5</t>
  </si>
  <si>
    <t>115</t>
  </si>
  <si>
    <t>0429802B.0002</t>
  </si>
  <si>
    <t>自动化17-3班,自动化17-4班</t>
  </si>
  <si>
    <t>刘良成</t>
  </si>
  <si>
    <t>0409802B</t>
  </si>
  <si>
    <t>电路理论（上）</t>
  </si>
  <si>
    <t>0409802B.0001</t>
  </si>
  <si>
    <t>3.5</t>
  </si>
  <si>
    <t>164</t>
  </si>
  <si>
    <t>0529642B</t>
  </si>
  <si>
    <t>电路与电子技术</t>
  </si>
  <si>
    <t>0529642B.0004</t>
  </si>
  <si>
    <t>2015级,2016级,2017级</t>
  </si>
  <si>
    <t>0529642B.0003</t>
  </si>
  <si>
    <t>99</t>
  </si>
  <si>
    <t>0529642B.0002</t>
  </si>
  <si>
    <t>156</t>
  </si>
  <si>
    <t>0529642B.0001</t>
  </si>
  <si>
    <t>物联网18-1班,物联网18-2班</t>
  </si>
  <si>
    <t>93</t>
  </si>
  <si>
    <t>江萍</t>
  </si>
  <si>
    <t>0409792B</t>
  </si>
  <si>
    <t>电子技术B</t>
  </si>
  <si>
    <t>0409792B.0006</t>
  </si>
  <si>
    <t>2014级,2015级,2016级</t>
  </si>
  <si>
    <t>0409792B.0004</t>
  </si>
  <si>
    <t>成型17-1班,成型17-2班</t>
  </si>
  <si>
    <t>0409792B.0005</t>
  </si>
  <si>
    <t>徐晓冰</t>
  </si>
  <si>
    <t>陈湘波</t>
  </si>
  <si>
    <t>0409792B.0001</t>
  </si>
  <si>
    <t>机械工程17-1班,机械工程17-2班</t>
  </si>
  <si>
    <t>0409792B.0002</t>
  </si>
  <si>
    <t>机械工程17-3班,机械工程17-4班</t>
  </si>
  <si>
    <t>0409792B.0003</t>
  </si>
  <si>
    <t>机械工程17-5班,机械工程17-6班</t>
  </si>
  <si>
    <t>牛海红</t>
  </si>
  <si>
    <t>许君</t>
  </si>
  <si>
    <t>1159750X</t>
  </si>
  <si>
    <t>电子商务概论</t>
  </si>
  <si>
    <t>1159750X.0003</t>
  </si>
  <si>
    <t>英语18-1班</t>
  </si>
  <si>
    <t>32</t>
  </si>
  <si>
    <t>1159750X.0002</t>
  </si>
  <si>
    <t>英语18-2班</t>
  </si>
  <si>
    <t>35</t>
  </si>
  <si>
    <t>1159750X.0001</t>
  </si>
  <si>
    <t>英语18-3班</t>
  </si>
  <si>
    <t>0542530X</t>
  </si>
  <si>
    <t>电子设计训练</t>
  </si>
  <si>
    <t>0542530X.0001</t>
  </si>
  <si>
    <t>2017级电信科</t>
  </si>
  <si>
    <t>8</t>
  </si>
  <si>
    <t>148</t>
  </si>
  <si>
    <t>马克思主义学院</t>
  </si>
  <si>
    <t>李颖红</t>
  </si>
  <si>
    <t>1250121B</t>
  </si>
  <si>
    <t>法律逻辑学</t>
  </si>
  <si>
    <t>1250121B.0001</t>
  </si>
  <si>
    <t>2017级法学</t>
  </si>
  <si>
    <t>数学学院</t>
  </si>
  <si>
    <t>陈晓彦</t>
  </si>
  <si>
    <t>1409711B</t>
  </si>
  <si>
    <t>高等数学A（2）</t>
  </si>
  <si>
    <t>1409711B.0011</t>
  </si>
  <si>
    <t>2018级经济学,2018级国贸</t>
  </si>
  <si>
    <t>6.0</t>
  </si>
  <si>
    <t>185</t>
  </si>
  <si>
    <t>1409711B.0009</t>
  </si>
  <si>
    <t>2018级应用化学,2018级能源化学</t>
  </si>
  <si>
    <t>1409711B.0010</t>
  </si>
  <si>
    <t>141</t>
  </si>
  <si>
    <t>刘植</t>
  </si>
  <si>
    <t>陈国琪</t>
  </si>
  <si>
    <t>1409711B.0013</t>
  </si>
  <si>
    <t>137</t>
  </si>
  <si>
    <t>1409711B.0012</t>
  </si>
  <si>
    <t>城市地下18-1班,城市地下18-2班,城市地下18-3班,城市地下18-4班</t>
  </si>
  <si>
    <t>184</t>
  </si>
  <si>
    <t>贾兆丽</t>
  </si>
  <si>
    <t>1409711B.0008</t>
  </si>
  <si>
    <t>计算机18-2班,计算机18-3班,计算机18-4班,计算机18-5班</t>
  </si>
  <si>
    <t>1409711B.0007</t>
  </si>
  <si>
    <t>物联网18-1班,物联网18-2班,物流管理18-1班</t>
  </si>
  <si>
    <t>139</t>
  </si>
  <si>
    <t>戴习民</t>
  </si>
  <si>
    <t>化学与化工学院</t>
  </si>
  <si>
    <t>邹辉</t>
  </si>
  <si>
    <t>0619812B</t>
  </si>
  <si>
    <t>高分子化学</t>
  </si>
  <si>
    <t>0619812B.0002</t>
  </si>
  <si>
    <t>0619812B.0001</t>
  </si>
  <si>
    <t>应用化学17-1班,应用化学17-2班</t>
  </si>
  <si>
    <t>殷俊（化工）</t>
  </si>
  <si>
    <t>胡延平</t>
  </si>
  <si>
    <t>0209771B</t>
  </si>
  <si>
    <t>工程图学A(2)</t>
  </si>
  <si>
    <t>0209771B.0010</t>
  </si>
  <si>
    <t>成型18-2班</t>
  </si>
  <si>
    <t>0209771B.0011</t>
  </si>
  <si>
    <t>机械工程18-4班</t>
  </si>
  <si>
    <t>0209771B.0012</t>
  </si>
  <si>
    <t>机械工程18-8班</t>
  </si>
  <si>
    <t>57</t>
  </si>
  <si>
    <t>刘虹</t>
  </si>
  <si>
    <t>0209771B.0007</t>
  </si>
  <si>
    <t>过控18-2班</t>
  </si>
  <si>
    <t>46</t>
  </si>
  <si>
    <t>0209771B.0002</t>
  </si>
  <si>
    <t>机械工程18-2班</t>
  </si>
  <si>
    <t>0209771B.0006</t>
  </si>
  <si>
    <t>机械工程18-6班</t>
  </si>
  <si>
    <t>刘炀</t>
  </si>
  <si>
    <t>0209771B.0001</t>
  </si>
  <si>
    <t>过控18-1班</t>
  </si>
  <si>
    <t>0209771B.0005</t>
  </si>
  <si>
    <t>机械工程18-1班</t>
  </si>
  <si>
    <t>0209771B.0004</t>
  </si>
  <si>
    <t>机械工程18-5班</t>
  </si>
  <si>
    <t>王静</t>
  </si>
  <si>
    <t>0209771B.0003</t>
  </si>
  <si>
    <t>成型18-1班</t>
  </si>
  <si>
    <t>0209771B.0009</t>
  </si>
  <si>
    <t>机械工程18-3班</t>
  </si>
  <si>
    <t>0209771B.0008</t>
  </si>
  <si>
    <t>机械工程18-7班</t>
  </si>
  <si>
    <t>47</t>
  </si>
  <si>
    <t>赵树平</t>
  </si>
  <si>
    <t>1109782B</t>
  </si>
  <si>
    <t>管理信息系统</t>
  </si>
  <si>
    <t>1109782B.0001</t>
  </si>
  <si>
    <t>周志平</t>
  </si>
  <si>
    <t>1109722B</t>
  </si>
  <si>
    <t>管理学原理</t>
  </si>
  <si>
    <t>1109722B.0001</t>
  </si>
  <si>
    <t>英语(商务)17-1班</t>
  </si>
  <si>
    <t>1109722B.0002</t>
  </si>
  <si>
    <t>英语(商务)17-2班,英语(商务)17-3班</t>
  </si>
  <si>
    <t>付红</t>
  </si>
  <si>
    <t>何红艳</t>
  </si>
  <si>
    <t>0861272B</t>
  </si>
  <si>
    <t>广告心理学</t>
  </si>
  <si>
    <t>0861272B.0001</t>
  </si>
  <si>
    <t>广告学17-1班</t>
  </si>
  <si>
    <t>0861272B.0002</t>
  </si>
  <si>
    <t>广告学17-2班</t>
  </si>
  <si>
    <t>0860770X</t>
  </si>
  <si>
    <t>广告学经典名著导读</t>
  </si>
  <si>
    <t>0860770X.0001</t>
  </si>
  <si>
    <t>0860770X.0002</t>
  </si>
  <si>
    <t>常伟杰</t>
  </si>
  <si>
    <t>0219702B</t>
  </si>
  <si>
    <t>互换性与测量技术基础</t>
  </si>
  <si>
    <t>0219702B.0001</t>
  </si>
  <si>
    <t>0219702B.0002</t>
  </si>
  <si>
    <t>0219702B.0003</t>
  </si>
  <si>
    <t>吴仲伟</t>
  </si>
  <si>
    <t>资源与环境工程学院</t>
  </si>
  <si>
    <t>郭志强</t>
  </si>
  <si>
    <t>0919760X</t>
  </si>
  <si>
    <t>环境工程CAD</t>
  </si>
  <si>
    <t>0919760X.0001</t>
  </si>
  <si>
    <t>环境18-1班,环境18-2班</t>
  </si>
  <si>
    <t>1.5</t>
  </si>
  <si>
    <t>0910202B</t>
  </si>
  <si>
    <t>环境工程原理</t>
  </si>
  <si>
    <t>0910202B.0001</t>
  </si>
  <si>
    <t>2017级环境</t>
  </si>
  <si>
    <t>0529682B</t>
  </si>
  <si>
    <t>汇编语言程序设计</t>
  </si>
  <si>
    <t>0529682B.0002</t>
  </si>
  <si>
    <t>0529682B.0003</t>
  </si>
  <si>
    <t>109</t>
  </si>
  <si>
    <t>0529682B.0001</t>
  </si>
  <si>
    <t>106</t>
  </si>
  <si>
    <t>0529670X</t>
  </si>
  <si>
    <t>机器人技术</t>
  </si>
  <si>
    <t>0529670X.0001</t>
  </si>
  <si>
    <t>0.0</t>
  </si>
  <si>
    <t>0529670X.0003</t>
  </si>
  <si>
    <t>0529670X.0002</t>
  </si>
  <si>
    <t>朱家诚</t>
  </si>
  <si>
    <t>0201012B</t>
  </si>
  <si>
    <t>机械设计基础A</t>
  </si>
  <si>
    <t>0201012B.0001</t>
  </si>
  <si>
    <t>成型17-1班,成型17-2班,成型17-3班</t>
  </si>
  <si>
    <t>134</t>
  </si>
  <si>
    <t>0219672B</t>
  </si>
  <si>
    <t>机械原理</t>
  </si>
  <si>
    <t>0219672B.0001</t>
  </si>
  <si>
    <t>107</t>
  </si>
  <si>
    <t>0219672B.0002</t>
  </si>
  <si>
    <t>0219672B.0003</t>
  </si>
  <si>
    <t>陈奇</t>
  </si>
  <si>
    <t>0529610X</t>
  </si>
  <si>
    <t>计算方法</t>
  </si>
  <si>
    <t>0529610X.0004</t>
  </si>
  <si>
    <t>26</t>
  </si>
  <si>
    <t>0529610X.0001</t>
  </si>
  <si>
    <t>0529610X.0002</t>
  </si>
  <si>
    <t>0529610X.0003</t>
  </si>
  <si>
    <t>102</t>
  </si>
  <si>
    <t>陈涛</t>
  </si>
  <si>
    <t>0719642B</t>
  </si>
  <si>
    <t>结构力学A</t>
  </si>
  <si>
    <t>0719642B.0001</t>
  </si>
  <si>
    <t>土木17-1班,土木17-2班</t>
  </si>
  <si>
    <t>5.5</t>
  </si>
  <si>
    <t>0719642B.0002</t>
  </si>
  <si>
    <t>土木17-3班,土木17-4班</t>
  </si>
  <si>
    <t>张鸣祥</t>
  </si>
  <si>
    <t>汪永福</t>
  </si>
  <si>
    <t>1259222B</t>
  </si>
  <si>
    <t>经济法学</t>
  </si>
  <si>
    <t>1259782B.0001</t>
  </si>
  <si>
    <t>孙超平</t>
  </si>
  <si>
    <t>1100162B</t>
  </si>
  <si>
    <t>经济学</t>
  </si>
  <si>
    <t>1100162B.0002</t>
  </si>
  <si>
    <t>物流管理18-1班</t>
  </si>
  <si>
    <t>56</t>
  </si>
  <si>
    <t>1100162B.0001</t>
  </si>
  <si>
    <t>物流管理18-2班,物流管理18-3班</t>
  </si>
  <si>
    <t>1100162B.0003</t>
  </si>
  <si>
    <t>物流管理18-4班</t>
  </si>
  <si>
    <t>0529622B</t>
  </si>
  <si>
    <t>离散数学（1）</t>
  </si>
  <si>
    <t>0529622B.0001</t>
  </si>
  <si>
    <t>计算机18-1班,计算机18-2班,计算机18-5班</t>
  </si>
  <si>
    <t>163</t>
  </si>
  <si>
    <t>0529622B.0002</t>
  </si>
  <si>
    <t>计算机18-3班,计算机18-4班</t>
  </si>
  <si>
    <t>0529622B.0003</t>
  </si>
  <si>
    <t>张继龙</t>
  </si>
  <si>
    <t>1209661B</t>
  </si>
  <si>
    <t>马克思主义基本原理概论</t>
  </si>
  <si>
    <t>1209661B.0006</t>
  </si>
  <si>
    <t>1209661B.0007</t>
  </si>
  <si>
    <t>电信科18-2班,电信科18-3班,国贸18-1班,国贸18-2班</t>
  </si>
  <si>
    <t>183</t>
  </si>
  <si>
    <t>1209661B.0008</t>
  </si>
  <si>
    <t>机械工程18-5班,计算机18-3班,计算机18-4班,计算机18-5班</t>
  </si>
  <si>
    <t>182</t>
  </si>
  <si>
    <t>1209661B.0005</t>
  </si>
  <si>
    <t>机械工程18-6班,机械工程18-7班,机械工程18-8班,电信科18-1班</t>
  </si>
  <si>
    <t>189</t>
  </si>
  <si>
    <t>潘家耕</t>
  </si>
  <si>
    <t>咸怡帆</t>
  </si>
  <si>
    <t>1209661B.0010</t>
  </si>
  <si>
    <t>应用化学18-1班,应用化学18-2班,能源化学18-1班,能源化学18-2班</t>
  </si>
  <si>
    <t>1209661B.0012</t>
  </si>
  <si>
    <t>英语18-1班,英语18-2班,英语18-3班,环境18-1班,环境18-2班</t>
  </si>
  <si>
    <t>194</t>
  </si>
  <si>
    <t>1209661B.0011</t>
  </si>
  <si>
    <t>成型18-1班,物联网18-1班,物联网18-2班,经济学18-2班</t>
  </si>
  <si>
    <t>1209661B.0009</t>
  </si>
  <si>
    <t>广告学18-1班,广告学18-2班,法学18-1班,法学18-2班</t>
  </si>
  <si>
    <t>188</t>
  </si>
  <si>
    <t>张高荣</t>
  </si>
  <si>
    <t>1209661B.0002</t>
  </si>
  <si>
    <t>过控18-1班,过控18-2班,计算机18-1班,计算机18-2班</t>
  </si>
  <si>
    <t>181</t>
  </si>
  <si>
    <t>1209661B.0001</t>
  </si>
  <si>
    <t>186</t>
  </si>
  <si>
    <t>1209661B.0004</t>
  </si>
  <si>
    <t>成型18-2班,新能源18-1班,新能源18-2班,经济学18-1班</t>
  </si>
  <si>
    <t>1209661B.0003</t>
  </si>
  <si>
    <t>140</t>
  </si>
  <si>
    <t>王能能</t>
  </si>
  <si>
    <t>李莉</t>
  </si>
  <si>
    <t>1209741B</t>
  </si>
  <si>
    <t>毛泽东思想与中国特色社会主义理论体系概论（2）</t>
  </si>
  <si>
    <t>1209741B.0002</t>
  </si>
  <si>
    <t>新能源17-1班,新能源17-2班,应用化学17-1班,应用化学17-2班</t>
  </si>
  <si>
    <t>171</t>
  </si>
  <si>
    <t>1209741B.0004</t>
  </si>
  <si>
    <t>成型17-1班,计算机17-4班,计算机17-5班,电信科17-1班</t>
  </si>
  <si>
    <t>1209741B.0005</t>
  </si>
  <si>
    <t>电信科17-2班,电信科17-3班,法学17-1班,法学17-2班</t>
  </si>
  <si>
    <t>1209741B.0003</t>
  </si>
  <si>
    <t>环境17-1班,环境17-2班,广告学17-1班,广告学17-2班</t>
  </si>
  <si>
    <t>177</t>
  </si>
  <si>
    <t>1209741B.0001</t>
  </si>
  <si>
    <t>能源化学工程17-1班,能源化学工程17-2班,英语(商务)17-2班,英语(商务)17-3班</t>
  </si>
  <si>
    <t>144</t>
  </si>
  <si>
    <t>周彬</t>
  </si>
  <si>
    <t>1209741B.0007</t>
  </si>
  <si>
    <t>成型17-2班,计算机17-1班,计算机17-2班,计算机17-3班</t>
  </si>
  <si>
    <t>1209741B.0009</t>
  </si>
  <si>
    <t>过控17-1班,过控17-2班,成型17-3班,土木17-3班,土木17-4班</t>
  </si>
  <si>
    <t>212</t>
  </si>
  <si>
    <t>1209741B.0010</t>
  </si>
  <si>
    <t>土木17-1班,土木17-2班,国贸17-1班,国贸17-2班</t>
  </si>
  <si>
    <t>1209741B.0008</t>
  </si>
  <si>
    <t>物联网17-1班,物联网17-2班,经济学17-1班,经济学17-2班</t>
  </si>
  <si>
    <t>197</t>
  </si>
  <si>
    <t>1209741B.0006</t>
  </si>
  <si>
    <t>物流管理17-1班,物流管理17-2班,物流管理17-3班,英语(商务)17-1班</t>
  </si>
  <si>
    <t>170</t>
  </si>
  <si>
    <t>王梦飞</t>
  </si>
  <si>
    <t>1259772B</t>
  </si>
  <si>
    <t>民事诉讼法学</t>
  </si>
  <si>
    <t>1259772B.0001</t>
  </si>
  <si>
    <t>64</t>
  </si>
  <si>
    <t>98</t>
  </si>
  <si>
    <t>张勇(计算机)</t>
  </si>
  <si>
    <t>0542052B</t>
  </si>
  <si>
    <t>模拟电子线路A</t>
  </si>
  <si>
    <t>0542052B.0001</t>
  </si>
  <si>
    <t>电信科17-1班,电信科17-2班</t>
  </si>
  <si>
    <t>0542052B.0002</t>
  </si>
  <si>
    <t>58</t>
  </si>
  <si>
    <t>王忠</t>
  </si>
  <si>
    <t>0861172B</t>
  </si>
  <si>
    <t>广告策划与执行</t>
  </si>
  <si>
    <t>0861172B.0001</t>
  </si>
  <si>
    <t>广告学17-1班,广告学17-2班</t>
  </si>
  <si>
    <t>92</t>
  </si>
  <si>
    <t>0860572B</t>
  </si>
  <si>
    <t>市场营销学</t>
  </si>
  <si>
    <t>0860572B.0001</t>
  </si>
  <si>
    <t>广告学18-1班,广告学18-2班</t>
  </si>
  <si>
    <t>0860471B</t>
  </si>
  <si>
    <t>企业管理学</t>
  </si>
  <si>
    <t>0860471B.0001</t>
  </si>
  <si>
    <t>郑宝红</t>
  </si>
  <si>
    <t>1109772B</t>
  </si>
  <si>
    <t>企业会计学</t>
  </si>
  <si>
    <t>1109772B.0003</t>
  </si>
  <si>
    <t>国贸18-1班</t>
  </si>
  <si>
    <t>51</t>
  </si>
  <si>
    <t>1109772B.0004</t>
  </si>
  <si>
    <t>国贸18-2班</t>
  </si>
  <si>
    <t>刘春丽</t>
  </si>
  <si>
    <t>0509815X</t>
  </si>
  <si>
    <t>人工智能基础</t>
  </si>
  <si>
    <t>0509815X.0001</t>
  </si>
  <si>
    <t>谭琦</t>
  </si>
  <si>
    <t>0419780X</t>
  </si>
  <si>
    <t>软件技术基础</t>
  </si>
  <si>
    <t>0419780X.0001</t>
  </si>
  <si>
    <t>0419780X.0002</t>
  </si>
  <si>
    <t>范慧君</t>
  </si>
  <si>
    <t>0860271B</t>
  </si>
  <si>
    <t>社会学概论</t>
  </si>
  <si>
    <t>0860271B.0002</t>
  </si>
  <si>
    <t>0860271B.0001</t>
  </si>
  <si>
    <t>冯晨鹏</t>
  </si>
  <si>
    <t>1179782B</t>
  </si>
  <si>
    <t>1179782B.0001</t>
  </si>
  <si>
    <t>1179782B.0002</t>
  </si>
  <si>
    <t>杜先进</t>
  </si>
  <si>
    <t>滕有平</t>
  </si>
  <si>
    <t>0860270X</t>
  </si>
  <si>
    <t>广告设计基础2</t>
  </si>
  <si>
    <t>0860270X.0002</t>
  </si>
  <si>
    <t>0860270X.0001</t>
  </si>
  <si>
    <t>0860870X</t>
  </si>
  <si>
    <t>视觉形象设计</t>
  </si>
  <si>
    <t>0860870X.0002</t>
  </si>
  <si>
    <t>0860870X.0001</t>
  </si>
  <si>
    <t>0542170X</t>
  </si>
  <si>
    <t>数据库技术</t>
  </si>
  <si>
    <t>0542170X.0001</t>
  </si>
  <si>
    <t>0542170X.0002</t>
  </si>
  <si>
    <t>52</t>
  </si>
  <si>
    <t>朱克毓</t>
  </si>
  <si>
    <t>1119782B</t>
  </si>
  <si>
    <t>数据库原理与应用</t>
  </si>
  <si>
    <t>1119782B.0001</t>
  </si>
  <si>
    <t>物流管理17-1班,物流管理17-2班,物流管理17-3班</t>
  </si>
  <si>
    <t>夏维</t>
  </si>
  <si>
    <t>董学平</t>
  </si>
  <si>
    <t>0419770X</t>
  </si>
  <si>
    <t>数值分析</t>
  </si>
  <si>
    <t>0419770X.0001</t>
  </si>
  <si>
    <t>0419770X.0002</t>
  </si>
  <si>
    <t>殷礼胜</t>
  </si>
  <si>
    <t>0542072B</t>
  </si>
  <si>
    <t>数字逻辑电路A</t>
  </si>
  <si>
    <t>0542072B.0001</t>
  </si>
  <si>
    <t>0542072B.0002</t>
  </si>
  <si>
    <t>60</t>
  </si>
  <si>
    <t>0529762B</t>
  </si>
  <si>
    <t>数字逻辑与FPGA</t>
  </si>
  <si>
    <t>0529762B.0001</t>
  </si>
  <si>
    <t>165</t>
  </si>
  <si>
    <t>0529762B.0002</t>
  </si>
  <si>
    <t>0529762B.0003</t>
  </si>
  <si>
    <t>112</t>
  </si>
  <si>
    <t>杨锐</t>
  </si>
  <si>
    <t>0860472B</t>
  </si>
  <si>
    <t>数字图文处理</t>
  </si>
  <si>
    <t>0860472B.0002</t>
  </si>
  <si>
    <t>0860472B.0001</t>
  </si>
  <si>
    <t>宋平凡</t>
  </si>
  <si>
    <t>1809772B</t>
  </si>
  <si>
    <t>统计学原理</t>
  </si>
  <si>
    <t>1809772B.0001</t>
  </si>
  <si>
    <t>1809772B.0002</t>
  </si>
  <si>
    <t>张斌</t>
  </si>
  <si>
    <t>1819792B</t>
  </si>
  <si>
    <t>投资学原理</t>
  </si>
  <si>
    <t>1819792B.0001</t>
  </si>
  <si>
    <t>1819792B.0002</t>
  </si>
  <si>
    <t>詹炳根</t>
  </si>
  <si>
    <t>0719632B</t>
  </si>
  <si>
    <t>土木工程材料</t>
  </si>
  <si>
    <t>0719632B.0001</t>
  </si>
  <si>
    <t>0719632B.0002</t>
  </si>
  <si>
    <t>周万良</t>
  </si>
  <si>
    <t>陈宝兰</t>
  </si>
  <si>
    <t>1839801B</t>
  </si>
  <si>
    <t>微观经济学</t>
  </si>
  <si>
    <t>1839801B.0003</t>
  </si>
  <si>
    <t>1839801B.0002</t>
  </si>
  <si>
    <t>2018级国贸</t>
  </si>
  <si>
    <t>1839801B.0001</t>
  </si>
  <si>
    <t>2018级经济学</t>
  </si>
  <si>
    <t>李有桂</t>
  </si>
  <si>
    <t>0600022B</t>
  </si>
  <si>
    <t>现代仪器分析</t>
  </si>
  <si>
    <t>0600022B.0002</t>
  </si>
  <si>
    <t>能源化学工程17-1班,能源化学工程17-2班</t>
  </si>
  <si>
    <t>83</t>
  </si>
  <si>
    <t>0600022B.0001</t>
  </si>
  <si>
    <t>李冰</t>
  </si>
  <si>
    <t>0609780X</t>
  </si>
  <si>
    <t>科技文献检索与利用</t>
  </si>
  <si>
    <t>0609780X.0002</t>
  </si>
  <si>
    <t>0609780X.0001</t>
  </si>
  <si>
    <t>陈新平</t>
  </si>
  <si>
    <t>0860670X</t>
  </si>
  <si>
    <t>新闻学概论</t>
  </si>
  <si>
    <t>0860670X.0001</t>
  </si>
  <si>
    <t>0860670X.0002</t>
  </si>
  <si>
    <t>1259812B</t>
  </si>
  <si>
    <t>刑法学（下）</t>
  </si>
  <si>
    <t>1259812B.0001</t>
  </si>
  <si>
    <t>周军</t>
  </si>
  <si>
    <t>1209771B</t>
  </si>
  <si>
    <t>形势与政策（4）</t>
  </si>
  <si>
    <t>1209771B.0004</t>
  </si>
  <si>
    <t>成型17-1班,土木17-1班,土木17-2班,广告学17-1班</t>
  </si>
  <si>
    <t>179</t>
  </si>
  <si>
    <t>1209771B.0011</t>
  </si>
  <si>
    <t>成型17-2班,计算机17-4班,计算机17-5班,电信科17-1班</t>
  </si>
  <si>
    <t>1209771B.0012</t>
  </si>
  <si>
    <t>成型17-3班,环境17-1班,环境17-2班,法学17-1班</t>
  </si>
  <si>
    <t>1209771B.0007</t>
  </si>
  <si>
    <t>电信科17-2班,电信科17-3班,土木17-3班,土木17-4班,物流管理17-3班</t>
  </si>
  <si>
    <t>232</t>
  </si>
  <si>
    <t>1209771B.0006</t>
  </si>
  <si>
    <t>机械工程17-1班,机械工程17-2班,过控17-1班,过控17-2班,英语(商务)17-3班</t>
  </si>
  <si>
    <t>211</t>
  </si>
  <si>
    <t>1209771B.0005</t>
  </si>
  <si>
    <t>机械工程17-3班,新能源17-1班,应用化学17-1班,应用化学17-2班</t>
  </si>
  <si>
    <t>178</t>
  </si>
  <si>
    <t>1209771B.0009</t>
  </si>
  <si>
    <t>机械工程17-4班,计算机17-3班,自动化17-1班,自动化17-2班</t>
  </si>
  <si>
    <t>1209771B.0010</t>
  </si>
  <si>
    <t>机械工程17-5班,机械工程17-6班,英语(商务)17-1班,英语(商务)17-2班</t>
  </si>
  <si>
    <t>158</t>
  </si>
  <si>
    <t>1209771B.0003</t>
  </si>
  <si>
    <t>计算机17-1班,计算机17-2班,国贸17-1班,国贸17-2班,法学17-2班</t>
  </si>
  <si>
    <t>239</t>
  </si>
  <si>
    <t>1209771B.0001</t>
  </si>
  <si>
    <t>物联网17-1班,物联网17-2班,自动化17-3班,自动化17-4班</t>
  </si>
  <si>
    <t>191</t>
  </si>
  <si>
    <t>1209771B.0008</t>
  </si>
  <si>
    <t>物流管理17-1班,物流管理17-2班,新能源17-2班,能源化学工程17-1班</t>
  </si>
  <si>
    <t>许小玲</t>
  </si>
  <si>
    <t>1209791B</t>
  </si>
  <si>
    <t>形势与政策（6）</t>
  </si>
  <si>
    <t>1209791B.0006</t>
  </si>
  <si>
    <t>国贸16-1班,国贸16-2班,经济学16-1班,经济学16-2班</t>
  </si>
  <si>
    <t>1209791B.0007</t>
  </si>
  <si>
    <t>1209791B.0008</t>
  </si>
  <si>
    <t>1209791B.0009</t>
  </si>
  <si>
    <t>1209791B.0010</t>
  </si>
  <si>
    <t>戴燕</t>
  </si>
  <si>
    <t>1209791B.0001</t>
  </si>
  <si>
    <t>1209791B.0002</t>
  </si>
  <si>
    <t>1209791B.0003</t>
  </si>
  <si>
    <t>1209791B.0004</t>
  </si>
  <si>
    <t>1209791B.0005</t>
  </si>
  <si>
    <t>过控16-2班,过控16-3班,成型16-1班,成型16-2班,成型16-3班</t>
  </si>
  <si>
    <t>228</t>
  </si>
  <si>
    <t>张慧玲</t>
  </si>
  <si>
    <t>1209811B</t>
  </si>
  <si>
    <t>形势与政策（8）</t>
  </si>
  <si>
    <t>1209811B.0012</t>
  </si>
  <si>
    <t>2015级化工（高分子）,化工(精细)15-1班,化工(精细)15-2班</t>
  </si>
  <si>
    <t>223</t>
  </si>
  <si>
    <t>1209811B.0011</t>
  </si>
  <si>
    <t>1209811B.0008</t>
  </si>
  <si>
    <t>1209811B.0009</t>
  </si>
  <si>
    <t>测控15-1班,测控15-2班,微电子15-1班,微电子15-2班,智能电网15-1班,智能电网15-2班</t>
  </si>
  <si>
    <t>284</t>
  </si>
  <si>
    <t>1209811B.0007</t>
  </si>
  <si>
    <t>电气15-1班,电气15-2班,电气15-3班,电气15-4班,电信科15-1班,电信科15-2班</t>
  </si>
  <si>
    <t>304</t>
  </si>
  <si>
    <t>陈群</t>
  </si>
  <si>
    <t>1209811B.0004</t>
  </si>
  <si>
    <t>地下水15-1班,国贸15-1班,国贸15-2班,经济学15-1班,经济学15-2班</t>
  </si>
  <si>
    <t>207</t>
  </si>
  <si>
    <t>1209811B.0001</t>
  </si>
  <si>
    <t>过控15-1班,过控15-2班,过控15-3班,能源15-1班,能源15-2班</t>
  </si>
  <si>
    <t>218</t>
  </si>
  <si>
    <t>1209811B.0002</t>
  </si>
  <si>
    <t>1209811B.0003</t>
  </si>
  <si>
    <t>1209811B.0005</t>
  </si>
  <si>
    <t>1209811B.0006</t>
  </si>
  <si>
    <t>陈冬</t>
  </si>
  <si>
    <t>0910450X</t>
  </si>
  <si>
    <t>仪器分析（必选）</t>
  </si>
  <si>
    <t>0910450X.0001</t>
  </si>
  <si>
    <t>87</t>
  </si>
  <si>
    <t>裴凤</t>
  </si>
  <si>
    <t>1109702B</t>
  </si>
  <si>
    <t>运筹学</t>
  </si>
  <si>
    <t>1109702B.0001</t>
  </si>
  <si>
    <t>1109702B.0002</t>
  </si>
  <si>
    <t>1109702B.0003</t>
  </si>
  <si>
    <t>2017级物流管理</t>
  </si>
  <si>
    <t>杨爱峰</t>
  </si>
  <si>
    <t>1109703B</t>
  </si>
  <si>
    <t>1109704B</t>
  </si>
  <si>
    <t>1109705B</t>
  </si>
  <si>
    <t>刘渤海</t>
  </si>
  <si>
    <t>1109752B</t>
  </si>
  <si>
    <t>运营管理</t>
  </si>
  <si>
    <t>1109752B.0001</t>
  </si>
  <si>
    <t>物流管理17-1班,物流管理17-2班</t>
  </si>
  <si>
    <t>1109752B.0002</t>
  </si>
  <si>
    <t>物流管理17-3班</t>
  </si>
  <si>
    <t>夏玲</t>
  </si>
  <si>
    <t>1259762B</t>
  </si>
  <si>
    <t>知识产权法学</t>
  </si>
  <si>
    <t>1259762B.0001</t>
  </si>
  <si>
    <t>林元</t>
  </si>
  <si>
    <t>1209711B</t>
  </si>
  <si>
    <t>中国近现代史纲要</t>
  </si>
  <si>
    <t>1209711B.0003</t>
  </si>
  <si>
    <t>机械工程17-1班,机械工程17-2班,机械工程17-3班,机械工程17-4班</t>
  </si>
  <si>
    <t>1209711B.0004</t>
  </si>
  <si>
    <t>机械工程17-5班,机械工程17-6班,物流管理17-1班,物流管理17-2班,物流管理17-3班</t>
  </si>
  <si>
    <t>230</t>
  </si>
  <si>
    <t>1209711B.0001</t>
  </si>
  <si>
    <t>自动化17-1班,自动化17-2班,土木17-1班,土木17-2班</t>
  </si>
  <si>
    <t>1209711B.0002</t>
  </si>
  <si>
    <t>自动化17-3班,自动化17-4班,土木17-3班,土木17-4班</t>
  </si>
  <si>
    <t>汪清</t>
  </si>
  <si>
    <t>张晓静</t>
  </si>
  <si>
    <t>0869800X</t>
  </si>
  <si>
    <t>中外经典广告案例评析</t>
  </si>
  <si>
    <t>0869800X.0001</t>
  </si>
  <si>
    <t>0861372B</t>
  </si>
  <si>
    <t>公共关系学</t>
  </si>
  <si>
    <t>0861372B.0001</t>
  </si>
  <si>
    <t>江小燕</t>
  </si>
  <si>
    <t>0719510X</t>
  </si>
  <si>
    <t>专题讲座</t>
  </si>
  <si>
    <t>0719510X.0001</t>
  </si>
  <si>
    <t>2017级土木工程（城地）</t>
  </si>
  <si>
    <t>193</t>
  </si>
  <si>
    <t>周乾</t>
  </si>
  <si>
    <t>1259781B</t>
  </si>
  <si>
    <t>专业英语</t>
  </si>
  <si>
    <t>1259781B.0001</t>
  </si>
  <si>
    <t>法学17-1班</t>
  </si>
  <si>
    <t>1259781B.0002</t>
  </si>
  <si>
    <t>法学17-2班</t>
  </si>
  <si>
    <t>1209721B</t>
  </si>
  <si>
    <t>民法学</t>
  </si>
  <si>
    <t>1209721B.0001</t>
  </si>
  <si>
    <t>2018级法学</t>
  </si>
  <si>
    <t>2019-2020第一学期一二年级课堂教学异地补贴表</t>
  </si>
  <si>
    <t>签名</t>
  </si>
  <si>
    <t>0529832B</t>
  </si>
  <si>
    <t>计算机科学与技术专业导论</t>
  </si>
  <si>
    <t>0529832B--001</t>
  </si>
  <si>
    <t>计算机19-1班,计算机19-2班,计算机19-3班</t>
  </si>
  <si>
    <t>143</t>
  </si>
  <si>
    <t>0529832B--002</t>
  </si>
  <si>
    <t>计算机19-4班,计算机19-5班</t>
  </si>
  <si>
    <t>110</t>
  </si>
  <si>
    <t>0500011B</t>
  </si>
  <si>
    <t>大学计算机基础</t>
  </si>
  <si>
    <t>0500011B--002</t>
  </si>
  <si>
    <t>食品科学与工程19-1班,食品科学与工程19-2班</t>
  </si>
  <si>
    <t>12.0</t>
  </si>
  <si>
    <t>0500011B--004</t>
  </si>
  <si>
    <t>新能源19-1班,新能源19-2班</t>
  </si>
  <si>
    <t>0500011B--005</t>
  </si>
  <si>
    <t>食品质量与安全19-1班,食品质量与安全19-2班</t>
  </si>
  <si>
    <t>0509751B</t>
  </si>
  <si>
    <t>0509751B--001</t>
  </si>
  <si>
    <t>0509751B--002</t>
  </si>
  <si>
    <t>0509751B--003</t>
  </si>
  <si>
    <t>0549822B</t>
  </si>
  <si>
    <t>专业导论</t>
  </si>
  <si>
    <t>0549822B--001</t>
  </si>
  <si>
    <t>电信科19-1班,电信科19-2班,电信科19-3班</t>
  </si>
  <si>
    <t>16.0</t>
  </si>
  <si>
    <t>0509791B</t>
  </si>
  <si>
    <t>数据库管理系统</t>
  </si>
  <si>
    <t>0509791B--001</t>
  </si>
  <si>
    <t>国贸18-2班,国贸18-1班</t>
  </si>
  <si>
    <t>20.0</t>
  </si>
  <si>
    <t>0509791B--002</t>
  </si>
  <si>
    <t>经济学18-2班,经济学18-1班</t>
  </si>
  <si>
    <t>0500011B--001</t>
  </si>
  <si>
    <t>法学19-1班,法学19-2班</t>
  </si>
  <si>
    <t>0500011B--003</t>
  </si>
  <si>
    <t>英语19-1班,英语19-2班,英语19-3班</t>
  </si>
  <si>
    <t>0569822B</t>
  </si>
  <si>
    <t>物联网工程专业导论</t>
  </si>
  <si>
    <t>0569822B--001</t>
  </si>
  <si>
    <t>物联网19-1班,物联网19-2班</t>
  </si>
  <si>
    <t>0509032B</t>
  </si>
  <si>
    <t>0509032B--001</t>
  </si>
  <si>
    <t>36.0</t>
  </si>
  <si>
    <t>145</t>
  </si>
  <si>
    <t>0509042B</t>
  </si>
  <si>
    <t>0509042B--001</t>
  </si>
  <si>
    <t>44.0</t>
  </si>
  <si>
    <t>154</t>
  </si>
  <si>
    <t>0509042B--002</t>
  </si>
  <si>
    <t>0529782B</t>
  </si>
  <si>
    <t>离散数学（2）</t>
  </si>
  <si>
    <t>0529782B--001</t>
  </si>
  <si>
    <t>物联网18-2班,物联网18-1班</t>
  </si>
  <si>
    <t>32.0</t>
  </si>
  <si>
    <t>105</t>
  </si>
  <si>
    <t>0529782B--002</t>
  </si>
  <si>
    <t>计算机18-1班,计算机18-3班,计算机18-2班</t>
  </si>
  <si>
    <t>0529782B--003</t>
  </si>
  <si>
    <t>计算机18-5班,计算机18-4班</t>
  </si>
  <si>
    <t>104</t>
  </si>
  <si>
    <t xml:space="preserve">贾璐 </t>
  </si>
  <si>
    <t>0542062B</t>
  </si>
  <si>
    <t>信号与系统B</t>
  </si>
  <si>
    <t>0542062B--006</t>
  </si>
  <si>
    <t>电信科18-3班,电信科18-1班,电信科18-2班</t>
  </si>
  <si>
    <t>142</t>
  </si>
  <si>
    <t>0542062B--005</t>
  </si>
  <si>
    <t>重修班</t>
  </si>
  <si>
    <t>41</t>
  </si>
  <si>
    <t>2019年度宣城校区一二年级实验课设异地补贴核算表</t>
  </si>
  <si>
    <t>姓名</t>
  </si>
  <si>
    <t>实验课时</t>
  </si>
  <si>
    <t>课设课时</t>
  </si>
  <si>
    <t>总课时</t>
  </si>
  <si>
    <t>总酬金</t>
  </si>
  <si>
    <t>1120</t>
  </si>
  <si>
    <t>2019年度三四年级课堂教学异地补贴表</t>
  </si>
  <si>
    <t>教师姓名</t>
  </si>
  <si>
    <t>年级</t>
  </si>
  <si>
    <t>教学班号</t>
  </si>
  <si>
    <t>优选范围</t>
  </si>
  <si>
    <t>学分</t>
  </si>
  <si>
    <t>学生人数</t>
  </si>
  <si>
    <t>无课周数</t>
  </si>
  <si>
    <t>备注</t>
  </si>
  <si>
    <t>0521092B</t>
  </si>
  <si>
    <t>软件工程</t>
  </si>
  <si>
    <t>计算机16-1班
计算机16-2班</t>
  </si>
  <si>
    <t>计算机16-3班
计算机16-4班</t>
  </si>
  <si>
    <t>2016级物联网</t>
  </si>
  <si>
    <t>0539800X</t>
  </si>
  <si>
    <t>智能信息处理</t>
  </si>
  <si>
    <t>电信科16-2班
电信科16-1班</t>
  </si>
  <si>
    <t>0521122B</t>
  </si>
  <si>
    <t>操作系统A</t>
  </si>
  <si>
    <t>0521230X</t>
  </si>
  <si>
    <t>计算机体系结构</t>
  </si>
  <si>
    <t>0521250X</t>
  </si>
  <si>
    <t>人工智能原理</t>
  </si>
  <si>
    <t>0521370X</t>
  </si>
  <si>
    <t>单片机原理与应用</t>
  </si>
  <si>
    <t>0521390X</t>
  </si>
  <si>
    <t>数字媒体技术</t>
  </si>
  <si>
    <t>0565010X</t>
  </si>
  <si>
    <t>传感器技术</t>
  </si>
  <si>
    <t>0542212B</t>
  </si>
  <si>
    <t>单片机原理及应用</t>
  </si>
  <si>
    <t>2016级电信科</t>
  </si>
  <si>
    <t>0542240X</t>
  </si>
  <si>
    <t>嵌入式操作系统</t>
  </si>
  <si>
    <t>0542250X</t>
  </si>
  <si>
    <t>DSP原理及应用</t>
  </si>
  <si>
    <t>0542272X</t>
  </si>
  <si>
    <t>雷达技术</t>
  </si>
  <si>
    <t>0529700X</t>
  </si>
  <si>
    <t>软件测试</t>
  </si>
  <si>
    <t>计算机16-4班
计算机16-3班</t>
  </si>
  <si>
    <t>计算机16-2班
计算机16-1班</t>
  </si>
  <si>
    <t>0521550X</t>
  </si>
  <si>
    <t>数据挖掘 (数据与智能工程)</t>
  </si>
  <si>
    <t>计算机16-1班
物联网16-2班
物联网16-1班</t>
  </si>
  <si>
    <t>计算机16-4班
计算机16-3班
计算机16-2班</t>
  </si>
  <si>
    <t>0529770X</t>
  </si>
  <si>
    <t>网络程序设计</t>
  </si>
  <si>
    <t>物联网16-2班
物联网16-1班</t>
  </si>
  <si>
    <t>0529780X</t>
  </si>
  <si>
    <t>信息安全技术</t>
  </si>
  <si>
    <t>计算机16-4班
物联网16-2班
物联网16-1班</t>
  </si>
  <si>
    <t>计算机16-3班
计算机16-2班
计算机16-1班</t>
  </si>
  <si>
    <t>0529722B</t>
  </si>
  <si>
    <t>计算机网络A</t>
  </si>
  <si>
    <t>计算机17-2班
计算机17-1班</t>
  </si>
  <si>
    <t>计算机17-5班
计算机17-4班
计算机17-3班</t>
  </si>
  <si>
    <t>物联网17-2班
物联网17-1班</t>
  </si>
  <si>
    <t>0532380X</t>
  </si>
  <si>
    <t>多媒体技术</t>
  </si>
  <si>
    <t>0543040X</t>
  </si>
  <si>
    <t>数字图像处理及应用</t>
  </si>
  <si>
    <t>0542260X</t>
  </si>
  <si>
    <t>嵌入式系统应用</t>
  </si>
  <si>
    <t>0529662B</t>
  </si>
  <si>
    <t>数据库系统</t>
  </si>
  <si>
    <t>0529732B</t>
  </si>
  <si>
    <t>编译原理</t>
  </si>
  <si>
    <t>0554110X</t>
  </si>
  <si>
    <t>0529790X</t>
  </si>
  <si>
    <t>嵌入式系统</t>
  </si>
  <si>
    <t>0529792B</t>
  </si>
  <si>
    <t>计算机组成原理</t>
  </si>
  <si>
    <t>0529802B</t>
  </si>
  <si>
    <t>微机原理与接口技术</t>
  </si>
  <si>
    <t>0542122B</t>
  </si>
  <si>
    <t>微机原理</t>
  </si>
  <si>
    <t>电信科17-3班
电信科17-2班</t>
  </si>
  <si>
    <t>0542142B</t>
  </si>
  <si>
    <t>通信原理B</t>
  </si>
  <si>
    <t>0542092B</t>
  </si>
  <si>
    <t>数字信号处理A</t>
  </si>
  <si>
    <t>电信科17-3班
电信科17-2班
电信科17-1班</t>
  </si>
  <si>
    <t>0530340X</t>
  </si>
  <si>
    <t>遥感信息处理</t>
  </si>
  <si>
    <t>0542102B</t>
  </si>
  <si>
    <t>信息论与编码</t>
  </si>
  <si>
    <t>0542112B</t>
  </si>
  <si>
    <t>通信电子线路A</t>
  </si>
  <si>
    <t>0549802B</t>
  </si>
  <si>
    <t>微电子概论</t>
  </si>
  <si>
    <t>0543032B</t>
  </si>
  <si>
    <t>集成电路设计</t>
  </si>
  <si>
    <t>0549810X</t>
  </si>
  <si>
    <t>可编程器件应用</t>
  </si>
  <si>
    <t>2019年度三四年级实验（上机）教学异地补贴表</t>
  </si>
  <si>
    <t>实验学时</t>
  </si>
  <si>
    <t>实验重复系数M</t>
  </si>
  <si>
    <t>实验类
别系数K</t>
  </si>
  <si>
    <t>课时</t>
  </si>
  <si>
    <t>酬金(元）</t>
  </si>
  <si>
    <t>合计（元）</t>
  </si>
  <si>
    <t>计算机16-1班
计算机16-2班
计算机16-3班
计算机16-4班
2016级物联网</t>
  </si>
  <si>
    <t>计算机16-1班</t>
  </si>
  <si>
    <t>计算机16-2班</t>
  </si>
  <si>
    <t>计算机16-3班</t>
  </si>
  <si>
    <t>计算机16-4班</t>
  </si>
  <si>
    <t>电信科17-1班
电信科17-3班
电信科17-2班</t>
  </si>
  <si>
    <t>数据挖掘 
(数据与智能工程)</t>
  </si>
  <si>
    <t>计算机16-1班
物联网16-2班
物联网16-1班
计算机16-4班
计算机16-3班
计算机16-2班</t>
  </si>
  <si>
    <t>计算机16-2班
计算机16-1班
计算机16-3班
计算机16-4班
物联网16-2班
物联网16-1班</t>
  </si>
  <si>
    <t>计算机16-3班
计算机16-2班
计算机16-1班
计算机16-4班
物联网16-2班
物联网16-1班</t>
  </si>
  <si>
    <t>计算机17-2班
计算机17-1班
计算机17-5班
计算机17-4班
计算机17-3班
物联网17-2班
物联网17-1班</t>
  </si>
  <si>
    <t>计算机17-2班
计算机17-1班
计算机17-4班
计算机17-3班
物联网17-2班
物联网17-1班</t>
  </si>
  <si>
    <t>计算机17-5班</t>
  </si>
  <si>
    <t>2019年度三四年级课程设计教学异地补贴表</t>
  </si>
  <si>
    <t>教 师</t>
  </si>
  <si>
    <t>年 级</t>
  </si>
  <si>
    <t>总人数</t>
  </si>
  <si>
    <t>系数K</t>
  </si>
  <si>
    <t>人数</t>
  </si>
  <si>
    <t>超出人数系数K</t>
  </si>
  <si>
    <t>超出人数</t>
  </si>
  <si>
    <t>课 时</t>
  </si>
  <si>
    <t>合计</t>
  </si>
  <si>
    <t>酬金  （元）</t>
  </si>
  <si>
    <t>0521693B</t>
  </si>
  <si>
    <t>系统软件综合设计</t>
  </si>
  <si>
    <t>2016级计算机、物联网</t>
  </si>
  <si>
    <t>0521703B</t>
  </si>
  <si>
    <t>系统硬件综合设计</t>
  </si>
  <si>
    <t>0542483B</t>
  </si>
  <si>
    <t>通信电子线路课程设计</t>
  </si>
  <si>
    <t>0542493B</t>
  </si>
  <si>
    <t>单片机系统课程设计</t>
  </si>
  <si>
    <t>0521673B</t>
  </si>
  <si>
    <t>软件工程师综合训练</t>
  </si>
  <si>
    <t>0521683B</t>
  </si>
  <si>
    <t>网络工程师综合训练</t>
  </si>
  <si>
    <t>0529783B</t>
  </si>
  <si>
    <t>硬件工程师综合训练</t>
  </si>
  <si>
    <t>2017级计算机、物联网</t>
  </si>
  <si>
    <t>0540463B</t>
  </si>
  <si>
    <t>数字电路课程设计</t>
  </si>
  <si>
    <t>0543503B</t>
  </si>
  <si>
    <t>模拟电路课程设计（含EDA）</t>
  </si>
  <si>
    <t>2017级物联网</t>
  </si>
  <si>
    <t>2019年度毕业设计（论文）异地补贴表</t>
  </si>
  <si>
    <t>指导教师</t>
  </si>
  <si>
    <t>专业班级</t>
  </si>
  <si>
    <t>酬金（元）</t>
  </si>
  <si>
    <t>计算机学院</t>
  </si>
  <si>
    <t>15级</t>
  </si>
  <si>
    <t>计算机
物联网</t>
  </si>
  <si>
    <t>计算机</t>
  </si>
  <si>
    <t>物联网</t>
  </si>
  <si>
    <t>电信科</t>
  </si>
  <si>
    <t>制表人：                         系（部）负责人：</t>
  </si>
  <si>
    <t xml:space="preserve">     审核人：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</si>
</sst>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2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9" fillId="23" borderId="1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" fillId="33" borderId="16" applyNumberFormat="0" applyFont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41" fillId="13" borderId="11" applyNumberFormat="0" applyAlignment="0" applyProtection="0">
      <alignment vertical="center"/>
    </xf>
    <xf numFmtId="0" fontId="45" fillId="13" borderId="13" applyNumberFormat="0" applyAlignment="0" applyProtection="0">
      <alignment vertical="center"/>
    </xf>
    <xf numFmtId="0" fontId="50" fillId="28" borderId="15" applyNumberFormat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  <protection locked="0"/>
    </xf>
    <xf numFmtId="0" fontId="18" fillId="0" borderId="2" xfId="0" applyFont="1" applyFill="1" applyBorder="1" applyAlignment="1" applyProtection="1">
      <alignment horizontal="center" vertical="center" wrapText="1"/>
      <protection locked="0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center" vertical="center"/>
      <protection locked="0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4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8" fillId="0" borderId="0" xfId="0" applyFont="1">
      <alignment vertical="center"/>
    </xf>
    <xf numFmtId="0" fontId="28" fillId="0" borderId="0" xfId="0" applyFont="1">
      <alignment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31" fillId="2" borderId="0" xfId="0" applyFont="1" applyFill="1" applyAlignment="1">
      <alignment horizontal="center" vertical="center" wrapText="1"/>
    </xf>
    <xf numFmtId="0" fontId="6" fillId="0" borderId="0" xfId="0" applyFont="1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8" fillId="0" borderId="0" xfId="0" applyFont="1" applyFill="1">
      <alignment vertical="center"/>
    </xf>
    <xf numFmtId="0" fontId="6" fillId="2" borderId="0" xfId="0" applyFont="1" applyFill="1">
      <alignment vertical="center"/>
    </xf>
    <xf numFmtId="0" fontId="0" fillId="2" borderId="0" xfId="0" applyFill="1">
      <alignment vertical="center"/>
    </xf>
    <xf numFmtId="0" fontId="6" fillId="0" borderId="0" xfId="0" applyFont="1" applyAlignment="1">
      <alignment horizontal="center" vertical="center"/>
    </xf>
    <xf numFmtId="0" fontId="3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0" fillId="3" borderId="4" xfId="0" applyFill="1" applyBorder="1">
      <alignment vertical="center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3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1"/>
  <sheetViews>
    <sheetView tabSelected="1" workbookViewId="0">
      <pane ySplit="2" topLeftCell="A18" activePane="bottomLeft" state="frozen"/>
      <selection/>
      <selection pane="bottomLeft" activeCell="E4" sqref="E4"/>
    </sheetView>
  </sheetViews>
  <sheetFormatPr defaultColWidth="9.02654867256637" defaultRowHeight="13.5" outlineLevelCol="2"/>
  <cols>
    <col min="2" max="2" width="13.283185840708" customWidth="1"/>
    <col min="3" max="3" width="16.6725663716814" customWidth="1"/>
  </cols>
  <sheetData>
    <row r="1" ht="23" customHeight="1" spans="1:3">
      <c r="A1" s="155" t="s">
        <v>0</v>
      </c>
      <c r="B1" s="155"/>
      <c r="C1" s="155"/>
    </row>
    <row r="2" ht="20" customHeight="1" spans="1:3">
      <c r="A2" s="100" t="s">
        <v>1</v>
      </c>
      <c r="B2" s="100" t="s">
        <v>2</v>
      </c>
      <c r="C2" s="154" t="s">
        <v>3</v>
      </c>
    </row>
    <row r="3" ht="20" customHeight="1" spans="1:3">
      <c r="A3" s="8">
        <v>1</v>
      </c>
      <c r="B3" s="8" t="s">
        <v>4</v>
      </c>
      <c r="C3" s="8">
        <v>6282</v>
      </c>
    </row>
    <row r="4" ht="20" customHeight="1" spans="1:3">
      <c r="A4" s="8">
        <v>2</v>
      </c>
      <c r="B4" s="8" t="s">
        <v>5</v>
      </c>
      <c r="C4" s="8">
        <v>7416</v>
      </c>
    </row>
    <row r="5" ht="20" customHeight="1" spans="1:3">
      <c r="A5" s="8">
        <v>3</v>
      </c>
      <c r="B5" s="8" t="s">
        <v>6</v>
      </c>
      <c r="C5" s="8">
        <v>2850</v>
      </c>
    </row>
    <row r="6" ht="20" customHeight="1" spans="1:3">
      <c r="A6" s="8">
        <v>4</v>
      </c>
      <c r="B6" s="140" t="s">
        <v>7</v>
      </c>
      <c r="C6" s="8">
        <v>1485</v>
      </c>
    </row>
    <row r="7" ht="20" customHeight="1" spans="1:3">
      <c r="A7" s="8">
        <v>5</v>
      </c>
      <c r="B7" s="8" t="s">
        <v>8</v>
      </c>
      <c r="C7" s="8">
        <v>4902</v>
      </c>
    </row>
    <row r="8" ht="20" customHeight="1" spans="1:3">
      <c r="A8" s="8">
        <v>6</v>
      </c>
      <c r="B8" s="8" t="s">
        <v>9</v>
      </c>
      <c r="C8" s="8">
        <v>1260</v>
      </c>
    </row>
    <row r="9" ht="20" customHeight="1" spans="1:3">
      <c r="A9" s="8">
        <v>7</v>
      </c>
      <c r="B9" s="8" t="s">
        <v>10</v>
      </c>
      <c r="C9" s="8">
        <v>6606</v>
      </c>
    </row>
    <row r="10" ht="20" customHeight="1" spans="1:3">
      <c r="A10" s="8">
        <v>8</v>
      </c>
      <c r="B10" s="101" t="s">
        <v>11</v>
      </c>
      <c r="C10" s="8">
        <v>6000</v>
      </c>
    </row>
    <row r="11" ht="20" customHeight="1" spans="1:3">
      <c r="A11" s="8">
        <v>9</v>
      </c>
      <c r="B11" s="8" t="s">
        <v>12</v>
      </c>
      <c r="C11" s="8">
        <v>7362</v>
      </c>
    </row>
    <row r="12" ht="20" customHeight="1" spans="1:3">
      <c r="A12" s="8">
        <v>10</v>
      </c>
      <c r="B12" s="140" t="s">
        <v>13</v>
      </c>
      <c r="C12" s="8">
        <v>16524</v>
      </c>
    </row>
    <row r="13" ht="20" customHeight="1" spans="1:3">
      <c r="A13" s="8">
        <v>11</v>
      </c>
      <c r="B13" s="8" t="s">
        <v>14</v>
      </c>
      <c r="C13" s="8">
        <v>3636</v>
      </c>
    </row>
    <row r="14" ht="20" customHeight="1" spans="1:3">
      <c r="A14" s="8">
        <v>12</v>
      </c>
      <c r="B14" s="8" t="s">
        <v>15</v>
      </c>
      <c r="C14" s="8">
        <v>1260</v>
      </c>
    </row>
    <row r="15" ht="20" customHeight="1" spans="1:3">
      <c r="A15" s="8">
        <v>13</v>
      </c>
      <c r="B15" s="8" t="s">
        <v>16</v>
      </c>
      <c r="C15" s="8">
        <v>5364</v>
      </c>
    </row>
    <row r="16" ht="20" customHeight="1" spans="1:3">
      <c r="A16" s="8">
        <v>14</v>
      </c>
      <c r="B16" s="101" t="s">
        <v>17</v>
      </c>
      <c r="C16" s="8">
        <v>3942</v>
      </c>
    </row>
    <row r="17" ht="20" customHeight="1" spans="1:3">
      <c r="A17" s="8">
        <v>15</v>
      </c>
      <c r="B17" s="11" t="s">
        <v>18</v>
      </c>
      <c r="C17" s="8">
        <v>378</v>
      </c>
    </row>
    <row r="18" ht="20" customHeight="1" spans="1:3">
      <c r="A18" s="8">
        <v>16</v>
      </c>
      <c r="B18" s="11" t="s">
        <v>19</v>
      </c>
      <c r="C18" s="8">
        <v>1296</v>
      </c>
    </row>
    <row r="19" ht="20" customHeight="1" spans="1:3">
      <c r="A19" s="8">
        <v>17</v>
      </c>
      <c r="B19" s="11" t="s">
        <v>20</v>
      </c>
      <c r="C19" s="8">
        <v>2268</v>
      </c>
    </row>
    <row r="20" ht="20" customHeight="1" spans="1:3">
      <c r="A20" s="8">
        <v>18</v>
      </c>
      <c r="B20" s="8" t="s">
        <v>21</v>
      </c>
      <c r="C20" s="8">
        <v>2808</v>
      </c>
    </row>
    <row r="21" ht="20" customHeight="1" spans="1:3">
      <c r="A21" s="8">
        <v>19</v>
      </c>
      <c r="B21" s="140" t="s">
        <v>22</v>
      </c>
      <c r="C21" s="8">
        <v>8304</v>
      </c>
    </row>
    <row r="22" ht="20" customHeight="1" spans="1:3">
      <c r="A22" s="8">
        <v>20</v>
      </c>
      <c r="B22" s="33" t="s">
        <v>23</v>
      </c>
      <c r="C22" s="8">
        <v>1476</v>
      </c>
    </row>
    <row r="23" ht="20" customHeight="1" spans="1:3">
      <c r="A23" s="8">
        <v>21</v>
      </c>
      <c r="B23" s="8" t="s">
        <v>24</v>
      </c>
      <c r="C23" s="8">
        <v>10890</v>
      </c>
    </row>
    <row r="24" ht="20" customHeight="1" spans="1:3">
      <c r="A24" s="8">
        <v>22</v>
      </c>
      <c r="B24" s="8" t="s">
        <v>25</v>
      </c>
      <c r="C24" s="8">
        <v>1308</v>
      </c>
    </row>
    <row r="25" ht="20" customHeight="1" spans="1:3">
      <c r="A25" s="8">
        <v>23</v>
      </c>
      <c r="B25" s="8" t="s">
        <v>26</v>
      </c>
      <c r="C25" s="8">
        <v>864</v>
      </c>
    </row>
    <row r="26" ht="20" customHeight="1" spans="1:3">
      <c r="A26" s="8">
        <v>24</v>
      </c>
      <c r="B26" s="8" t="s">
        <v>27</v>
      </c>
      <c r="C26" s="8">
        <v>4752</v>
      </c>
    </row>
    <row r="27" ht="20" customHeight="1" spans="1:3">
      <c r="A27" s="8">
        <v>25</v>
      </c>
      <c r="B27" s="8" t="s">
        <v>28</v>
      </c>
      <c r="C27" s="8">
        <v>7380</v>
      </c>
    </row>
    <row r="28" ht="20" customHeight="1" spans="1:3">
      <c r="A28" s="8">
        <v>26</v>
      </c>
      <c r="B28" s="8" t="s">
        <v>29</v>
      </c>
      <c r="C28" s="8">
        <v>1440</v>
      </c>
    </row>
    <row r="29" ht="20" customHeight="1" spans="1:3">
      <c r="A29" s="8">
        <v>27</v>
      </c>
      <c r="B29" s="32" t="s">
        <v>30</v>
      </c>
      <c r="C29" s="32">
        <v>1872</v>
      </c>
    </row>
    <row r="30" ht="20" customHeight="1" spans="1:3">
      <c r="A30" s="8">
        <v>28</v>
      </c>
      <c r="B30" s="101" t="s">
        <v>31</v>
      </c>
      <c r="C30" s="8">
        <v>7686</v>
      </c>
    </row>
    <row r="31" ht="20" customHeight="1" spans="1:3">
      <c r="A31" s="8">
        <v>29</v>
      </c>
      <c r="B31" s="156" t="s">
        <v>32</v>
      </c>
      <c r="C31" s="8">
        <v>3000</v>
      </c>
    </row>
    <row r="32" ht="20" customHeight="1" spans="1:3">
      <c r="A32" s="8">
        <v>30</v>
      </c>
      <c r="B32" s="8" t="s">
        <v>33</v>
      </c>
      <c r="C32" s="8">
        <v>8904</v>
      </c>
    </row>
    <row r="33" ht="20" customHeight="1" spans="1:3">
      <c r="A33" s="8">
        <v>31</v>
      </c>
      <c r="B33" s="101" t="s">
        <v>34</v>
      </c>
      <c r="C33" s="8">
        <v>9432</v>
      </c>
    </row>
    <row r="34" ht="20" customHeight="1" spans="1:3">
      <c r="A34" s="8">
        <v>32</v>
      </c>
      <c r="B34" s="8" t="s">
        <v>35</v>
      </c>
      <c r="C34" s="8">
        <v>5394</v>
      </c>
    </row>
    <row r="35" ht="20" customHeight="1" spans="1:3">
      <c r="A35" s="8">
        <v>33</v>
      </c>
      <c r="B35" s="8" t="s">
        <v>36</v>
      </c>
      <c r="C35" s="8">
        <v>5982</v>
      </c>
    </row>
    <row r="36" ht="20" customHeight="1" spans="1:3">
      <c r="A36" s="8">
        <v>34</v>
      </c>
      <c r="B36" s="156" t="s">
        <v>37</v>
      </c>
      <c r="C36" s="8">
        <v>9288</v>
      </c>
    </row>
    <row r="37" ht="20" customHeight="1" spans="1:3">
      <c r="A37" s="8">
        <v>35</v>
      </c>
      <c r="B37" s="140" t="s">
        <v>38</v>
      </c>
      <c r="C37" s="8">
        <v>3564</v>
      </c>
    </row>
    <row r="38" ht="20" customHeight="1" spans="1:3">
      <c r="A38" s="8">
        <v>36</v>
      </c>
      <c r="B38" s="140" t="s">
        <v>39</v>
      </c>
      <c r="C38" s="8">
        <v>4743</v>
      </c>
    </row>
    <row r="39" ht="20" customHeight="1" spans="1:3">
      <c r="A39" s="8">
        <v>37</v>
      </c>
      <c r="B39" s="32" t="s">
        <v>40</v>
      </c>
      <c r="C39" s="8">
        <v>3330</v>
      </c>
    </row>
    <row r="40" ht="20" customHeight="1" spans="1:3">
      <c r="A40" s="8">
        <v>38</v>
      </c>
      <c r="B40" s="8" t="s">
        <v>41</v>
      </c>
      <c r="C40" s="8">
        <v>288</v>
      </c>
    </row>
    <row r="41" ht="20" customHeight="1" spans="1:3">
      <c r="A41" s="8">
        <v>39</v>
      </c>
      <c r="B41" s="101" t="s">
        <v>42</v>
      </c>
      <c r="C41" s="8">
        <v>11784</v>
      </c>
    </row>
    <row r="42" ht="20" customHeight="1" spans="1:3">
      <c r="A42" s="8">
        <v>40</v>
      </c>
      <c r="B42" s="11" t="s">
        <v>43</v>
      </c>
      <c r="C42" s="10">
        <v>756</v>
      </c>
    </row>
    <row r="43" ht="20" customHeight="1" spans="1:3">
      <c r="A43" s="8">
        <v>41</v>
      </c>
      <c r="B43" s="33" t="s">
        <v>44</v>
      </c>
      <c r="C43" s="8">
        <v>2772</v>
      </c>
    </row>
    <row r="44" ht="20" customHeight="1" spans="1:3">
      <c r="A44" s="8">
        <v>42</v>
      </c>
      <c r="B44" s="33" t="s">
        <v>45</v>
      </c>
      <c r="C44" s="8">
        <v>3348</v>
      </c>
    </row>
    <row r="45" ht="20" customHeight="1" spans="1:3">
      <c r="A45" s="8">
        <v>43</v>
      </c>
      <c r="B45" s="11" t="s">
        <v>46</v>
      </c>
      <c r="C45" s="10">
        <v>1728</v>
      </c>
    </row>
    <row r="46" ht="20" customHeight="1" spans="1:3">
      <c r="A46" s="8">
        <v>44</v>
      </c>
      <c r="B46" s="156" t="s">
        <v>47</v>
      </c>
      <c r="C46" s="8">
        <v>4332</v>
      </c>
    </row>
    <row r="47" ht="20" customHeight="1" spans="1:3">
      <c r="A47" s="8">
        <v>45</v>
      </c>
      <c r="B47" s="8" t="s">
        <v>48</v>
      </c>
      <c r="C47" s="8">
        <v>9108</v>
      </c>
    </row>
    <row r="48" ht="20" customHeight="1" spans="1:3">
      <c r="A48" s="8">
        <v>46</v>
      </c>
      <c r="B48" s="32" t="s">
        <v>49</v>
      </c>
      <c r="C48" s="8">
        <v>2754</v>
      </c>
    </row>
    <row r="49" ht="20" customHeight="1" spans="1:3">
      <c r="A49" s="8">
        <v>47</v>
      </c>
      <c r="B49" s="8" t="s">
        <v>50</v>
      </c>
      <c r="C49" s="7">
        <v>864</v>
      </c>
    </row>
    <row r="50" ht="20" customHeight="1" spans="1:3">
      <c r="A50" s="8">
        <v>48</v>
      </c>
      <c r="B50" s="8" t="s">
        <v>51</v>
      </c>
      <c r="C50" s="8">
        <v>2064</v>
      </c>
    </row>
    <row r="51" ht="20" customHeight="1" spans="1:3">
      <c r="A51" s="8">
        <v>49</v>
      </c>
      <c r="B51" s="8" t="s">
        <v>52</v>
      </c>
      <c r="C51" s="8">
        <v>11988</v>
      </c>
    </row>
    <row r="52" ht="20" customHeight="1" spans="1:3">
      <c r="A52" s="8">
        <v>50</v>
      </c>
      <c r="B52" s="11" t="s">
        <v>53</v>
      </c>
      <c r="C52" s="10">
        <v>1890</v>
      </c>
    </row>
    <row r="53" ht="20" customHeight="1" spans="1:3">
      <c r="A53" s="8">
        <v>51</v>
      </c>
      <c r="B53" s="11" t="s">
        <v>54</v>
      </c>
      <c r="C53" s="10">
        <v>1890</v>
      </c>
    </row>
    <row r="54" ht="20" customHeight="1" spans="1:3">
      <c r="A54" s="8">
        <v>52</v>
      </c>
      <c r="B54" s="8" t="s">
        <v>55</v>
      </c>
      <c r="C54" s="8">
        <v>1116</v>
      </c>
    </row>
    <row r="55" ht="20" customHeight="1" spans="1:3">
      <c r="A55" s="8">
        <v>53</v>
      </c>
      <c r="B55" s="32" t="s">
        <v>56</v>
      </c>
      <c r="C55" s="8">
        <v>2862</v>
      </c>
    </row>
    <row r="56" ht="20" customHeight="1" spans="1:3">
      <c r="A56" s="8">
        <v>54</v>
      </c>
      <c r="B56" s="8" t="s">
        <v>57</v>
      </c>
      <c r="C56" s="8">
        <v>6324</v>
      </c>
    </row>
    <row r="57" ht="20" customHeight="1" spans="1:3">
      <c r="A57" s="8">
        <v>55</v>
      </c>
      <c r="B57" s="156" t="s">
        <v>58</v>
      </c>
      <c r="C57" s="8">
        <v>8838</v>
      </c>
    </row>
    <row r="58" ht="20" customHeight="1" spans="1:3">
      <c r="A58" s="8">
        <v>56</v>
      </c>
      <c r="B58" s="11" t="s">
        <v>59</v>
      </c>
      <c r="C58" s="10">
        <v>1890</v>
      </c>
    </row>
    <row r="59" ht="20" customHeight="1" spans="1:3">
      <c r="A59" s="8">
        <v>57</v>
      </c>
      <c r="B59" s="8" t="s">
        <v>60</v>
      </c>
      <c r="C59" s="8">
        <v>2544</v>
      </c>
    </row>
    <row r="60" ht="20" customHeight="1" spans="1:3">
      <c r="A60" s="8">
        <v>58</v>
      </c>
      <c r="B60" s="156" t="s">
        <v>61</v>
      </c>
      <c r="C60" s="8">
        <v>1380</v>
      </c>
    </row>
    <row r="61" ht="20" customHeight="1" spans="1:3">
      <c r="A61" s="8">
        <v>59</v>
      </c>
      <c r="B61" s="157" t="s">
        <v>62</v>
      </c>
      <c r="C61" s="10">
        <v>1512</v>
      </c>
    </row>
    <row r="62" ht="20" customHeight="1" spans="1:3">
      <c r="A62" s="8">
        <v>60</v>
      </c>
      <c r="B62" s="140" t="s">
        <v>63</v>
      </c>
      <c r="C62" s="8">
        <v>8832</v>
      </c>
    </row>
    <row r="63" ht="20" customHeight="1" spans="1:3">
      <c r="A63" s="8">
        <v>61</v>
      </c>
      <c r="B63" s="8" t="s">
        <v>64</v>
      </c>
      <c r="C63" s="8">
        <v>2898</v>
      </c>
    </row>
    <row r="64" ht="20" customHeight="1" spans="1:3">
      <c r="A64" s="8">
        <v>62</v>
      </c>
      <c r="B64" s="8" t="s">
        <v>65</v>
      </c>
      <c r="C64" s="8">
        <v>3072</v>
      </c>
    </row>
    <row r="65" ht="20" customHeight="1" spans="1:3">
      <c r="A65" s="8">
        <v>63</v>
      </c>
      <c r="B65" s="11" t="s">
        <v>66</v>
      </c>
      <c r="C65" s="10">
        <v>2268</v>
      </c>
    </row>
    <row r="66" ht="20" customHeight="1" spans="1:3">
      <c r="A66" s="8">
        <v>64</v>
      </c>
      <c r="B66" s="156" t="s">
        <v>67</v>
      </c>
      <c r="C66" s="8">
        <v>3624</v>
      </c>
    </row>
    <row r="67" ht="20" customHeight="1" spans="1:3">
      <c r="A67" s="8">
        <v>65</v>
      </c>
      <c r="B67" s="11" t="s">
        <v>68</v>
      </c>
      <c r="C67" s="10">
        <v>1728</v>
      </c>
    </row>
    <row r="68" ht="20" customHeight="1" spans="1:3">
      <c r="A68" s="8">
        <v>66</v>
      </c>
      <c r="B68" s="156" t="s">
        <v>69</v>
      </c>
      <c r="C68" s="8">
        <v>4224</v>
      </c>
    </row>
    <row r="69" ht="20" customHeight="1" spans="1:3">
      <c r="A69" s="8">
        <v>67</v>
      </c>
      <c r="B69" s="8" t="s">
        <v>70</v>
      </c>
      <c r="C69" s="7">
        <v>432</v>
      </c>
    </row>
    <row r="70" ht="20" customHeight="1" spans="1:3">
      <c r="A70" s="8">
        <v>68</v>
      </c>
      <c r="B70" s="8" t="s">
        <v>71</v>
      </c>
      <c r="C70" s="8">
        <v>4380</v>
      </c>
    </row>
    <row r="71" ht="20" customHeight="1" spans="1:3">
      <c r="A71" s="8">
        <v>69</v>
      </c>
      <c r="B71" s="101" t="s">
        <v>72</v>
      </c>
      <c r="C71" s="8">
        <v>5514</v>
      </c>
    </row>
    <row r="72" ht="20" customHeight="1" spans="1:3">
      <c r="A72" s="8">
        <v>70</v>
      </c>
      <c r="B72" s="11" t="s">
        <v>73</v>
      </c>
      <c r="C72" s="10">
        <v>1890</v>
      </c>
    </row>
    <row r="73" ht="20" customHeight="1" spans="1:3">
      <c r="A73" s="8">
        <v>71</v>
      </c>
      <c r="B73" s="101" t="s">
        <v>74</v>
      </c>
      <c r="C73" s="8">
        <v>20541</v>
      </c>
    </row>
    <row r="74" ht="20" customHeight="1" spans="1:3">
      <c r="A74" s="8">
        <v>72</v>
      </c>
      <c r="B74" s="11" t="s">
        <v>75</v>
      </c>
      <c r="C74" s="10">
        <v>1134</v>
      </c>
    </row>
    <row r="75" ht="20" customHeight="1" spans="1:3">
      <c r="A75" s="8">
        <v>73</v>
      </c>
      <c r="B75" s="101" t="s">
        <v>76</v>
      </c>
      <c r="C75" s="8">
        <v>5616</v>
      </c>
    </row>
    <row r="76" ht="20" customHeight="1" spans="1:3">
      <c r="A76" s="8">
        <v>74</v>
      </c>
      <c r="B76" s="11" t="s">
        <v>77</v>
      </c>
      <c r="C76" s="10">
        <v>1296</v>
      </c>
    </row>
    <row r="77" ht="20" customHeight="1" spans="1:3">
      <c r="A77" s="8">
        <v>75</v>
      </c>
      <c r="B77" s="140" t="s">
        <v>78</v>
      </c>
      <c r="C77" s="8">
        <v>9870</v>
      </c>
    </row>
    <row r="78" ht="20" customHeight="1" spans="1:3">
      <c r="A78" s="8">
        <v>76</v>
      </c>
      <c r="B78" s="8" t="s">
        <v>79</v>
      </c>
      <c r="C78" s="8">
        <v>3624</v>
      </c>
    </row>
    <row r="79" ht="20" customHeight="1" spans="1:3">
      <c r="A79" s="8">
        <v>77</v>
      </c>
      <c r="B79" s="8" t="s">
        <v>80</v>
      </c>
      <c r="C79" s="7">
        <v>432</v>
      </c>
    </row>
    <row r="80" ht="20" customHeight="1" spans="1:3">
      <c r="A80" s="8">
        <v>78</v>
      </c>
      <c r="B80" s="8" t="s">
        <v>81</v>
      </c>
      <c r="C80" s="8">
        <v>3906</v>
      </c>
    </row>
    <row r="81" ht="20" customHeight="1" spans="1:3">
      <c r="A81" s="8">
        <v>79</v>
      </c>
      <c r="B81" s="101" t="s">
        <v>82</v>
      </c>
      <c r="C81" s="8">
        <v>6702</v>
      </c>
    </row>
    <row r="82" ht="20" customHeight="1" spans="1:3">
      <c r="A82" s="8">
        <v>80</v>
      </c>
      <c r="B82" s="140" t="s">
        <v>83</v>
      </c>
      <c r="C82" s="8">
        <v>3636</v>
      </c>
    </row>
    <row r="83" ht="20" customHeight="1" spans="1:3">
      <c r="A83" s="8">
        <v>81</v>
      </c>
      <c r="B83" s="8" t="s">
        <v>84</v>
      </c>
      <c r="C83" s="7">
        <v>1296</v>
      </c>
    </row>
    <row r="84" ht="20" customHeight="1" spans="1:3">
      <c r="A84" s="8">
        <v>82</v>
      </c>
      <c r="B84" s="11" t="s">
        <v>85</v>
      </c>
      <c r="C84" s="10">
        <v>1890</v>
      </c>
    </row>
    <row r="85" ht="20" customHeight="1" spans="1:3">
      <c r="A85" s="8">
        <v>83</v>
      </c>
      <c r="B85" s="11" t="s">
        <v>86</v>
      </c>
      <c r="C85" s="10">
        <v>864</v>
      </c>
    </row>
    <row r="86" ht="20" customHeight="1" spans="1:3">
      <c r="A86" s="8">
        <v>84</v>
      </c>
      <c r="B86" s="8" t="s">
        <v>87</v>
      </c>
      <c r="C86" s="8">
        <v>10668</v>
      </c>
    </row>
    <row r="87" ht="20" customHeight="1" spans="1:3">
      <c r="A87" s="8">
        <v>85</v>
      </c>
      <c r="B87" s="8" t="s">
        <v>88</v>
      </c>
      <c r="C87" s="8">
        <v>3672</v>
      </c>
    </row>
    <row r="88" ht="20" customHeight="1" spans="1:3">
      <c r="A88" s="8">
        <v>86</v>
      </c>
      <c r="B88" s="8" t="s">
        <v>89</v>
      </c>
      <c r="C88" s="8">
        <v>5586</v>
      </c>
    </row>
    <row r="89" ht="20" customHeight="1" spans="1:3">
      <c r="A89" s="8">
        <v>87</v>
      </c>
      <c r="B89" s="156" t="s">
        <v>90</v>
      </c>
      <c r="C89" s="8">
        <v>2784</v>
      </c>
    </row>
    <row r="90" ht="20" customHeight="1" spans="1:3">
      <c r="A90" s="8">
        <v>88</v>
      </c>
      <c r="B90" s="156" t="s">
        <v>91</v>
      </c>
      <c r="C90" s="8">
        <v>4500</v>
      </c>
    </row>
    <row r="91" ht="20" customHeight="1" spans="1:3">
      <c r="A91" s="8">
        <v>89</v>
      </c>
      <c r="B91" s="8" t="s">
        <v>92</v>
      </c>
      <c r="C91" s="8">
        <v>6570</v>
      </c>
    </row>
  </sheetData>
  <mergeCells count="1">
    <mergeCell ref="A1:C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348"/>
  <sheetViews>
    <sheetView workbookViewId="0">
      <pane ySplit="2" topLeftCell="A344" activePane="bottomLeft" state="frozen"/>
      <selection/>
      <selection pane="bottomLeft" activeCell="F74" sqref="F74"/>
    </sheetView>
  </sheetViews>
  <sheetFormatPr defaultColWidth="9" defaultRowHeight="13.5"/>
  <cols>
    <col min="1" max="1" width="6.50442477876106" style="96" customWidth="1"/>
    <col min="2" max="2" width="17.2477876106195" style="97" customWidth="1"/>
    <col min="3" max="3" width="12.2477876106195" style="97" customWidth="1"/>
    <col min="4" max="4" width="12.3716814159292" style="92" customWidth="1"/>
    <col min="5" max="5" width="19.2477876106195" style="92" customWidth="1"/>
    <col min="6" max="6" width="16.1238938053097" style="97" customWidth="1"/>
    <col min="7" max="7" width="24.6283185840708" style="97" customWidth="1"/>
    <col min="8" max="8" width="4.3716814159292" style="92" customWidth="1"/>
    <col min="9" max="9" width="4.75221238938053" style="92" customWidth="1"/>
    <col min="10" max="10" width="4.6283185840708" style="92" customWidth="1"/>
    <col min="11" max="11" width="5.24778761061947" style="92" customWidth="1"/>
    <col min="12" max="12" width="7.50442477876106" style="92" customWidth="1"/>
    <col min="13" max="13" width="7.3716814159292" style="92" customWidth="1"/>
    <col min="14" max="16" width="9" style="92"/>
    <col min="17" max="17" width="12.1238938053097" style="92" customWidth="1"/>
    <col min="18" max="18" width="18.2477876106195" style="92" customWidth="1"/>
    <col min="19" max="19" width="14.1238938053097" style="98" customWidth="1"/>
    <col min="20" max="16384" width="9" style="96"/>
  </cols>
  <sheetData>
    <row r="1" s="84" customFormat="1" ht="41" customHeight="1" spans="1:19">
      <c r="A1" s="99" t="s">
        <v>93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="85" customFormat="1" ht="37.5" customHeight="1" spans="1:19">
      <c r="A2" s="100" t="s">
        <v>1</v>
      </c>
      <c r="B2" s="100" t="s">
        <v>94</v>
      </c>
      <c r="C2" s="100" t="s">
        <v>2</v>
      </c>
      <c r="D2" s="100" t="s">
        <v>95</v>
      </c>
      <c r="E2" s="100" t="s">
        <v>96</v>
      </c>
      <c r="F2" s="100" t="s">
        <v>97</v>
      </c>
      <c r="G2" s="100" t="s">
        <v>98</v>
      </c>
      <c r="H2" s="100" t="s">
        <v>99</v>
      </c>
      <c r="I2" s="100" t="s">
        <v>100</v>
      </c>
      <c r="J2" s="100" t="s">
        <v>101</v>
      </c>
      <c r="K2" s="100" t="s">
        <v>102</v>
      </c>
      <c r="L2" s="100" t="s">
        <v>103</v>
      </c>
      <c r="M2" s="100" t="s">
        <v>104</v>
      </c>
      <c r="N2" s="100" t="s">
        <v>105</v>
      </c>
      <c r="O2" s="100" t="s">
        <v>106</v>
      </c>
      <c r="P2" s="100" t="s">
        <v>107</v>
      </c>
      <c r="Q2" s="100" t="s">
        <v>108</v>
      </c>
      <c r="R2" s="100" t="s">
        <v>3</v>
      </c>
      <c r="S2" s="100" t="s">
        <v>109</v>
      </c>
    </row>
    <row r="3" s="86" customFormat="1" ht="30" customHeight="1" spans="1:19">
      <c r="A3" s="101">
        <v>1</v>
      </c>
      <c r="B3" s="101" t="s">
        <v>110</v>
      </c>
      <c r="C3" s="102" t="s">
        <v>42</v>
      </c>
      <c r="D3" s="103" t="s">
        <v>111</v>
      </c>
      <c r="E3" s="103" t="s">
        <v>112</v>
      </c>
      <c r="F3" s="102" t="s">
        <v>113</v>
      </c>
      <c r="G3" s="102" t="s">
        <v>114</v>
      </c>
      <c r="H3" s="103" t="s">
        <v>115</v>
      </c>
      <c r="I3" s="103" t="s">
        <v>116</v>
      </c>
      <c r="J3" s="103" t="s">
        <v>117</v>
      </c>
      <c r="K3" s="103">
        <v>1.3</v>
      </c>
      <c r="L3" s="103">
        <f t="shared" ref="L3:L34" si="0">H3*K3</f>
        <v>20.8</v>
      </c>
      <c r="M3" s="103">
        <f t="shared" ref="M3:M34" si="1">L3*70</f>
        <v>1456</v>
      </c>
      <c r="N3" s="109">
        <v>0</v>
      </c>
      <c r="O3" s="109">
        <v>0</v>
      </c>
      <c r="P3" s="109">
        <v>0</v>
      </c>
      <c r="Q3" s="109">
        <f>M3+M4+M5+M6+M7+M8+M9</f>
        <v>12712</v>
      </c>
      <c r="R3" s="118">
        <f t="shared" ref="R3:R25" si="2">L3*30</f>
        <v>624</v>
      </c>
      <c r="S3" s="119">
        <f>SUM(R3:R9)</f>
        <v>5448</v>
      </c>
    </row>
    <row r="4" s="86" customFormat="1" ht="30" customHeight="1" spans="1:19">
      <c r="A4" s="101">
        <v>2</v>
      </c>
      <c r="B4" s="101" t="s">
        <v>110</v>
      </c>
      <c r="C4" s="102" t="s">
        <v>42</v>
      </c>
      <c r="D4" s="103" t="s">
        <v>111</v>
      </c>
      <c r="E4" s="103" t="s">
        <v>112</v>
      </c>
      <c r="F4" s="102" t="s">
        <v>118</v>
      </c>
      <c r="G4" s="102" t="s">
        <v>119</v>
      </c>
      <c r="H4" s="103" t="s">
        <v>120</v>
      </c>
      <c r="I4" s="103" t="s">
        <v>116</v>
      </c>
      <c r="J4" s="103" t="s">
        <v>121</v>
      </c>
      <c r="K4" s="103">
        <v>1.1</v>
      </c>
      <c r="L4" s="103">
        <f t="shared" si="0"/>
        <v>26.4</v>
      </c>
      <c r="M4" s="103">
        <f t="shared" si="1"/>
        <v>1848</v>
      </c>
      <c r="N4" s="110"/>
      <c r="O4" s="110"/>
      <c r="P4" s="110"/>
      <c r="Q4" s="110"/>
      <c r="R4" s="118">
        <f t="shared" si="2"/>
        <v>792</v>
      </c>
      <c r="S4" s="119"/>
    </row>
    <row r="5" s="86" customFormat="1" ht="30" customHeight="1" spans="1:19">
      <c r="A5" s="101">
        <v>3</v>
      </c>
      <c r="B5" s="101" t="s">
        <v>110</v>
      </c>
      <c r="C5" s="102" t="s">
        <v>42</v>
      </c>
      <c r="D5" s="103" t="s">
        <v>111</v>
      </c>
      <c r="E5" s="103" t="s">
        <v>112</v>
      </c>
      <c r="F5" s="102" t="s">
        <v>122</v>
      </c>
      <c r="G5" s="102" t="s">
        <v>123</v>
      </c>
      <c r="H5" s="103" t="s">
        <v>120</v>
      </c>
      <c r="I5" s="103" t="s">
        <v>116</v>
      </c>
      <c r="J5" s="103" t="s">
        <v>124</v>
      </c>
      <c r="K5" s="103">
        <v>1.1</v>
      </c>
      <c r="L5" s="103">
        <f t="shared" si="0"/>
        <v>26.4</v>
      </c>
      <c r="M5" s="103">
        <f t="shared" si="1"/>
        <v>1848</v>
      </c>
      <c r="N5" s="110"/>
      <c r="O5" s="110"/>
      <c r="P5" s="110"/>
      <c r="Q5" s="110"/>
      <c r="R5" s="118">
        <f t="shared" si="2"/>
        <v>792</v>
      </c>
      <c r="S5" s="119"/>
    </row>
    <row r="6" s="86" customFormat="1" ht="30" customHeight="1" spans="1:19">
      <c r="A6" s="101">
        <v>4</v>
      </c>
      <c r="B6" s="101" t="s">
        <v>110</v>
      </c>
      <c r="C6" s="102" t="s">
        <v>42</v>
      </c>
      <c r="D6" s="103" t="s">
        <v>111</v>
      </c>
      <c r="E6" s="103" t="s">
        <v>112</v>
      </c>
      <c r="F6" s="102" t="s">
        <v>125</v>
      </c>
      <c r="G6" s="102" t="s">
        <v>126</v>
      </c>
      <c r="H6" s="103" t="s">
        <v>120</v>
      </c>
      <c r="I6" s="103" t="s">
        <v>116</v>
      </c>
      <c r="J6" s="103" t="s">
        <v>124</v>
      </c>
      <c r="K6" s="103">
        <v>1.1</v>
      </c>
      <c r="L6" s="103">
        <f t="shared" si="0"/>
        <v>26.4</v>
      </c>
      <c r="M6" s="103">
        <f t="shared" si="1"/>
        <v>1848</v>
      </c>
      <c r="N6" s="110"/>
      <c r="O6" s="110"/>
      <c r="P6" s="110"/>
      <c r="Q6" s="110"/>
      <c r="R6" s="118">
        <f t="shared" si="2"/>
        <v>792</v>
      </c>
      <c r="S6" s="119"/>
    </row>
    <row r="7" s="86" customFormat="1" ht="30" customHeight="1" spans="1:19">
      <c r="A7" s="101">
        <v>5</v>
      </c>
      <c r="B7" s="101" t="s">
        <v>110</v>
      </c>
      <c r="C7" s="102" t="s">
        <v>42</v>
      </c>
      <c r="D7" s="103" t="s">
        <v>111</v>
      </c>
      <c r="E7" s="103" t="s">
        <v>112</v>
      </c>
      <c r="F7" s="102" t="s">
        <v>127</v>
      </c>
      <c r="G7" s="102" t="s">
        <v>128</v>
      </c>
      <c r="H7" s="103" t="s">
        <v>120</v>
      </c>
      <c r="I7" s="103" t="s">
        <v>116</v>
      </c>
      <c r="J7" s="103" t="s">
        <v>129</v>
      </c>
      <c r="K7" s="103">
        <v>1.1</v>
      </c>
      <c r="L7" s="103">
        <f t="shared" si="0"/>
        <v>26.4</v>
      </c>
      <c r="M7" s="103">
        <f t="shared" si="1"/>
        <v>1848</v>
      </c>
      <c r="N7" s="110"/>
      <c r="O7" s="110"/>
      <c r="P7" s="110"/>
      <c r="Q7" s="110"/>
      <c r="R7" s="118">
        <f t="shared" si="2"/>
        <v>792</v>
      </c>
      <c r="S7" s="119"/>
    </row>
    <row r="8" s="86" customFormat="1" ht="30" customHeight="1" spans="1:19">
      <c r="A8" s="101">
        <v>6</v>
      </c>
      <c r="B8" s="101" t="s">
        <v>110</v>
      </c>
      <c r="C8" s="102" t="s">
        <v>42</v>
      </c>
      <c r="D8" s="103" t="s">
        <v>111</v>
      </c>
      <c r="E8" s="103" t="s">
        <v>112</v>
      </c>
      <c r="F8" s="102" t="s">
        <v>130</v>
      </c>
      <c r="G8" s="102" t="s">
        <v>131</v>
      </c>
      <c r="H8" s="103" t="s">
        <v>120</v>
      </c>
      <c r="I8" s="103" t="s">
        <v>116</v>
      </c>
      <c r="J8" s="103" t="s">
        <v>132</v>
      </c>
      <c r="K8" s="103">
        <v>1.1</v>
      </c>
      <c r="L8" s="103">
        <f t="shared" si="0"/>
        <v>26.4</v>
      </c>
      <c r="M8" s="103">
        <f t="shared" si="1"/>
        <v>1848</v>
      </c>
      <c r="N8" s="110"/>
      <c r="O8" s="110"/>
      <c r="P8" s="110"/>
      <c r="Q8" s="110"/>
      <c r="R8" s="118">
        <f t="shared" si="2"/>
        <v>792</v>
      </c>
      <c r="S8" s="119"/>
    </row>
    <row r="9" s="86" customFormat="1" ht="30" customHeight="1" spans="1:19">
      <c r="A9" s="101">
        <v>7</v>
      </c>
      <c r="B9" s="101" t="s">
        <v>110</v>
      </c>
      <c r="C9" s="102" t="s">
        <v>42</v>
      </c>
      <c r="D9" s="103" t="s">
        <v>111</v>
      </c>
      <c r="E9" s="103" t="s">
        <v>112</v>
      </c>
      <c r="F9" s="102" t="s">
        <v>133</v>
      </c>
      <c r="G9" s="102" t="s">
        <v>134</v>
      </c>
      <c r="H9" s="103" t="s">
        <v>120</v>
      </c>
      <c r="I9" s="103" t="s">
        <v>116</v>
      </c>
      <c r="J9" s="103" t="s">
        <v>135</v>
      </c>
      <c r="K9" s="103">
        <v>1.2</v>
      </c>
      <c r="L9" s="103">
        <f t="shared" si="0"/>
        <v>28.8</v>
      </c>
      <c r="M9" s="103">
        <f t="shared" si="1"/>
        <v>2016</v>
      </c>
      <c r="N9" s="111"/>
      <c r="O9" s="111"/>
      <c r="P9" s="111"/>
      <c r="Q9" s="111"/>
      <c r="R9" s="118">
        <f t="shared" si="2"/>
        <v>864</v>
      </c>
      <c r="S9" s="119"/>
    </row>
    <row r="10" s="86" customFormat="1" ht="30" customHeight="1" spans="1:19">
      <c r="A10" s="101">
        <v>8</v>
      </c>
      <c r="B10" s="101" t="s">
        <v>110</v>
      </c>
      <c r="C10" s="102" t="s">
        <v>74</v>
      </c>
      <c r="D10" s="103" t="s">
        <v>136</v>
      </c>
      <c r="E10" s="103" t="s">
        <v>137</v>
      </c>
      <c r="F10" s="102" t="s">
        <v>138</v>
      </c>
      <c r="G10" s="102" t="s">
        <v>139</v>
      </c>
      <c r="H10" s="103" t="s">
        <v>120</v>
      </c>
      <c r="I10" s="103" t="s">
        <v>116</v>
      </c>
      <c r="J10" s="103" t="s">
        <v>140</v>
      </c>
      <c r="K10" s="103">
        <v>1</v>
      </c>
      <c r="L10" s="103">
        <f t="shared" si="0"/>
        <v>24</v>
      </c>
      <c r="M10" s="103">
        <f t="shared" si="1"/>
        <v>1680</v>
      </c>
      <c r="N10" s="109">
        <v>0</v>
      </c>
      <c r="O10" s="109">
        <v>0</v>
      </c>
      <c r="P10" s="109">
        <v>0</v>
      </c>
      <c r="Q10" s="109">
        <f>M10+M11+M13+M12+M15+M14+M16</f>
        <v>19677</v>
      </c>
      <c r="R10" s="118">
        <f t="shared" si="2"/>
        <v>720</v>
      </c>
      <c r="S10" s="120">
        <f>SUM(R10:R16)</f>
        <v>8433</v>
      </c>
    </row>
    <row r="11" s="86" customFormat="1" ht="30" customHeight="1" spans="1:19">
      <c r="A11" s="101">
        <v>9</v>
      </c>
      <c r="B11" s="101" t="s">
        <v>110</v>
      </c>
      <c r="C11" s="102" t="s">
        <v>74</v>
      </c>
      <c r="D11" s="103" t="s">
        <v>111</v>
      </c>
      <c r="E11" s="103" t="s">
        <v>112</v>
      </c>
      <c r="F11" s="102" t="s">
        <v>141</v>
      </c>
      <c r="G11" s="102" t="s">
        <v>142</v>
      </c>
      <c r="H11" s="103" t="s">
        <v>120</v>
      </c>
      <c r="I11" s="103" t="s">
        <v>116</v>
      </c>
      <c r="J11" s="103" t="s">
        <v>129</v>
      </c>
      <c r="K11" s="103">
        <v>1.1</v>
      </c>
      <c r="L11" s="103">
        <f t="shared" si="0"/>
        <v>26.4</v>
      </c>
      <c r="M11" s="103">
        <f t="shared" si="1"/>
        <v>1848</v>
      </c>
      <c r="N11" s="110"/>
      <c r="O11" s="110"/>
      <c r="P11" s="110"/>
      <c r="Q11" s="110"/>
      <c r="R11" s="118">
        <f t="shared" si="2"/>
        <v>792</v>
      </c>
      <c r="S11" s="121"/>
    </row>
    <row r="12" s="86" customFormat="1" ht="30" customHeight="1" spans="1:19">
      <c r="A12" s="101">
        <v>10</v>
      </c>
      <c r="B12" s="101" t="s">
        <v>110</v>
      </c>
      <c r="C12" s="102" t="s">
        <v>74</v>
      </c>
      <c r="D12" s="103" t="s">
        <v>111</v>
      </c>
      <c r="E12" s="103" t="s">
        <v>112</v>
      </c>
      <c r="F12" s="102" t="s">
        <v>143</v>
      </c>
      <c r="G12" s="102" t="s">
        <v>144</v>
      </c>
      <c r="H12" s="103" t="s">
        <v>120</v>
      </c>
      <c r="I12" s="103" t="s">
        <v>116</v>
      </c>
      <c r="J12" s="103" t="s">
        <v>121</v>
      </c>
      <c r="K12" s="103">
        <v>1.1</v>
      </c>
      <c r="L12" s="103">
        <f t="shared" si="0"/>
        <v>26.4</v>
      </c>
      <c r="M12" s="103">
        <f t="shared" si="1"/>
        <v>1848</v>
      </c>
      <c r="N12" s="110"/>
      <c r="O12" s="110"/>
      <c r="P12" s="110"/>
      <c r="Q12" s="110"/>
      <c r="R12" s="118">
        <f t="shared" si="2"/>
        <v>792</v>
      </c>
      <c r="S12" s="121"/>
    </row>
    <row r="13" s="86" customFormat="1" ht="30" customHeight="1" spans="1:19">
      <c r="A13" s="101">
        <v>11</v>
      </c>
      <c r="B13" s="101" t="s">
        <v>110</v>
      </c>
      <c r="C13" s="102" t="s">
        <v>74</v>
      </c>
      <c r="D13" s="103" t="s">
        <v>145</v>
      </c>
      <c r="E13" s="103" t="s">
        <v>146</v>
      </c>
      <c r="F13" s="102" t="s">
        <v>147</v>
      </c>
      <c r="G13" s="102" t="s">
        <v>114</v>
      </c>
      <c r="H13" s="103" t="s">
        <v>148</v>
      </c>
      <c r="I13" s="103" t="s">
        <v>149</v>
      </c>
      <c r="J13" s="103" t="s">
        <v>150</v>
      </c>
      <c r="K13" s="103">
        <v>1.1</v>
      </c>
      <c r="L13" s="103">
        <f t="shared" si="0"/>
        <v>36.3</v>
      </c>
      <c r="M13" s="103">
        <f t="shared" si="1"/>
        <v>2541</v>
      </c>
      <c r="N13" s="110"/>
      <c r="O13" s="110"/>
      <c r="P13" s="110"/>
      <c r="Q13" s="110"/>
      <c r="R13" s="118">
        <f t="shared" si="2"/>
        <v>1089</v>
      </c>
      <c r="S13" s="121"/>
    </row>
    <row r="14" s="86" customFormat="1" ht="30" customHeight="1" spans="1:19">
      <c r="A14" s="101">
        <v>12</v>
      </c>
      <c r="B14" s="101" t="s">
        <v>110</v>
      </c>
      <c r="C14" s="102" t="s">
        <v>74</v>
      </c>
      <c r="D14" s="103" t="s">
        <v>151</v>
      </c>
      <c r="E14" s="103" t="s">
        <v>146</v>
      </c>
      <c r="F14" s="102" t="s">
        <v>152</v>
      </c>
      <c r="G14" s="102" t="s">
        <v>153</v>
      </c>
      <c r="H14" s="103" t="s">
        <v>154</v>
      </c>
      <c r="I14" s="103" t="s">
        <v>149</v>
      </c>
      <c r="J14" s="103" t="s">
        <v>155</v>
      </c>
      <c r="K14" s="103">
        <v>1.2</v>
      </c>
      <c r="L14" s="103">
        <f t="shared" si="0"/>
        <v>57.6</v>
      </c>
      <c r="M14" s="103">
        <f t="shared" si="1"/>
        <v>4032</v>
      </c>
      <c r="N14" s="110"/>
      <c r="O14" s="110"/>
      <c r="P14" s="110"/>
      <c r="Q14" s="110"/>
      <c r="R14" s="118">
        <f t="shared" si="2"/>
        <v>1728</v>
      </c>
      <c r="S14" s="121"/>
    </row>
    <row r="15" s="86" customFormat="1" ht="30" customHeight="1" spans="1:19">
      <c r="A15" s="101">
        <v>13</v>
      </c>
      <c r="B15" s="101" t="s">
        <v>110</v>
      </c>
      <c r="C15" s="102" t="s">
        <v>74</v>
      </c>
      <c r="D15" s="103" t="s">
        <v>145</v>
      </c>
      <c r="E15" s="103" t="s">
        <v>146</v>
      </c>
      <c r="F15" s="102" t="s">
        <v>156</v>
      </c>
      <c r="G15" s="102" t="s">
        <v>157</v>
      </c>
      <c r="H15" s="103" t="s">
        <v>154</v>
      </c>
      <c r="I15" s="103" t="s">
        <v>149</v>
      </c>
      <c r="J15" s="103" t="s">
        <v>158</v>
      </c>
      <c r="K15" s="103">
        <v>1.1</v>
      </c>
      <c r="L15" s="103">
        <f t="shared" si="0"/>
        <v>52.8</v>
      </c>
      <c r="M15" s="103">
        <f t="shared" si="1"/>
        <v>3696</v>
      </c>
      <c r="N15" s="110"/>
      <c r="O15" s="110"/>
      <c r="P15" s="110"/>
      <c r="Q15" s="110"/>
      <c r="R15" s="118">
        <f t="shared" si="2"/>
        <v>1584</v>
      </c>
      <c r="S15" s="121"/>
    </row>
    <row r="16" s="86" customFormat="1" ht="30" customHeight="1" spans="1:19">
      <c r="A16" s="101">
        <v>14</v>
      </c>
      <c r="B16" s="101" t="s">
        <v>110</v>
      </c>
      <c r="C16" s="102" t="s">
        <v>74</v>
      </c>
      <c r="D16" s="103" t="s">
        <v>145</v>
      </c>
      <c r="E16" s="103" t="s">
        <v>146</v>
      </c>
      <c r="F16" s="102" t="s">
        <v>159</v>
      </c>
      <c r="G16" s="102" t="s">
        <v>160</v>
      </c>
      <c r="H16" s="103" t="s">
        <v>154</v>
      </c>
      <c r="I16" s="103" t="s">
        <v>149</v>
      </c>
      <c r="J16" s="103" t="s">
        <v>161</v>
      </c>
      <c r="K16" s="103">
        <v>1.2</v>
      </c>
      <c r="L16" s="103">
        <f t="shared" si="0"/>
        <v>57.6</v>
      </c>
      <c r="M16" s="103">
        <f t="shared" si="1"/>
        <v>4032</v>
      </c>
      <c r="N16" s="111"/>
      <c r="O16" s="111"/>
      <c r="P16" s="111"/>
      <c r="Q16" s="111"/>
      <c r="R16" s="118">
        <f t="shared" si="2"/>
        <v>1728</v>
      </c>
      <c r="S16" s="122"/>
    </row>
    <row r="17" s="86" customFormat="1" ht="30" customHeight="1" spans="1:19">
      <c r="A17" s="101">
        <v>15</v>
      </c>
      <c r="B17" s="101" t="s">
        <v>110</v>
      </c>
      <c r="C17" s="102" t="s">
        <v>34</v>
      </c>
      <c r="D17" s="103" t="s">
        <v>136</v>
      </c>
      <c r="E17" s="103" t="s">
        <v>137</v>
      </c>
      <c r="F17" s="102" t="s">
        <v>162</v>
      </c>
      <c r="G17" s="102" t="s">
        <v>139</v>
      </c>
      <c r="H17" s="103" t="s">
        <v>120</v>
      </c>
      <c r="I17" s="103" t="s">
        <v>116</v>
      </c>
      <c r="J17" s="103" t="s">
        <v>163</v>
      </c>
      <c r="K17" s="103">
        <v>1</v>
      </c>
      <c r="L17" s="103">
        <f t="shared" si="0"/>
        <v>24</v>
      </c>
      <c r="M17" s="103">
        <f t="shared" si="1"/>
        <v>1680</v>
      </c>
      <c r="N17" s="109">
        <v>0</v>
      </c>
      <c r="O17" s="109">
        <v>0</v>
      </c>
      <c r="P17" s="109">
        <v>0</v>
      </c>
      <c r="Q17" s="109">
        <f>M17+M18+M19+M20+M21+M22</f>
        <v>10920</v>
      </c>
      <c r="R17" s="118">
        <f t="shared" si="2"/>
        <v>720</v>
      </c>
      <c r="S17" s="120">
        <f>SUM(R17:R22)</f>
        <v>4680</v>
      </c>
    </row>
    <row r="18" s="86" customFormat="1" ht="30" customHeight="1" spans="1:19">
      <c r="A18" s="101">
        <v>16</v>
      </c>
      <c r="B18" s="101" t="s">
        <v>110</v>
      </c>
      <c r="C18" s="102" t="s">
        <v>34</v>
      </c>
      <c r="D18" s="103" t="s">
        <v>111</v>
      </c>
      <c r="E18" s="103" t="s">
        <v>112</v>
      </c>
      <c r="F18" s="102" t="s">
        <v>164</v>
      </c>
      <c r="G18" s="102" t="s">
        <v>165</v>
      </c>
      <c r="H18" s="103" t="s">
        <v>120</v>
      </c>
      <c r="I18" s="103" t="s">
        <v>116</v>
      </c>
      <c r="J18" s="103" t="s">
        <v>166</v>
      </c>
      <c r="K18" s="103">
        <v>1.1</v>
      </c>
      <c r="L18" s="103">
        <f t="shared" si="0"/>
        <v>26.4</v>
      </c>
      <c r="M18" s="103">
        <f t="shared" si="1"/>
        <v>1848</v>
      </c>
      <c r="N18" s="110"/>
      <c r="O18" s="110"/>
      <c r="P18" s="110"/>
      <c r="Q18" s="110"/>
      <c r="R18" s="118">
        <f t="shared" si="2"/>
        <v>792</v>
      </c>
      <c r="S18" s="121"/>
    </row>
    <row r="19" s="86" customFormat="1" ht="30" customHeight="1" spans="1:19">
      <c r="A19" s="101">
        <v>17</v>
      </c>
      <c r="B19" s="101" t="s">
        <v>110</v>
      </c>
      <c r="C19" s="102" t="s">
        <v>34</v>
      </c>
      <c r="D19" s="103" t="s">
        <v>111</v>
      </c>
      <c r="E19" s="103" t="s">
        <v>112</v>
      </c>
      <c r="F19" s="102" t="s">
        <v>167</v>
      </c>
      <c r="G19" s="102" t="s">
        <v>168</v>
      </c>
      <c r="H19" s="103" t="s">
        <v>120</v>
      </c>
      <c r="I19" s="103" t="s">
        <v>116</v>
      </c>
      <c r="J19" s="103" t="s">
        <v>169</v>
      </c>
      <c r="K19" s="103">
        <v>1.1</v>
      </c>
      <c r="L19" s="103">
        <f t="shared" si="0"/>
        <v>26.4</v>
      </c>
      <c r="M19" s="103">
        <f t="shared" si="1"/>
        <v>1848</v>
      </c>
      <c r="N19" s="110"/>
      <c r="O19" s="110"/>
      <c r="P19" s="110"/>
      <c r="Q19" s="110"/>
      <c r="R19" s="118">
        <f t="shared" si="2"/>
        <v>792</v>
      </c>
      <c r="S19" s="121"/>
    </row>
    <row r="20" s="86" customFormat="1" ht="30" customHeight="1" spans="1:19">
      <c r="A20" s="101">
        <v>18</v>
      </c>
      <c r="B20" s="101" t="s">
        <v>110</v>
      </c>
      <c r="C20" s="102" t="s">
        <v>34</v>
      </c>
      <c r="D20" s="103" t="s">
        <v>111</v>
      </c>
      <c r="E20" s="103" t="s">
        <v>112</v>
      </c>
      <c r="F20" s="102" t="s">
        <v>170</v>
      </c>
      <c r="G20" s="102" t="s">
        <v>171</v>
      </c>
      <c r="H20" s="103" t="s">
        <v>120</v>
      </c>
      <c r="I20" s="103" t="s">
        <v>116</v>
      </c>
      <c r="J20" s="103" t="s">
        <v>166</v>
      </c>
      <c r="K20" s="103">
        <v>1.1</v>
      </c>
      <c r="L20" s="103">
        <f t="shared" si="0"/>
        <v>26.4</v>
      </c>
      <c r="M20" s="103">
        <f t="shared" si="1"/>
        <v>1848</v>
      </c>
      <c r="N20" s="110"/>
      <c r="O20" s="110"/>
      <c r="P20" s="110"/>
      <c r="Q20" s="110"/>
      <c r="R20" s="118">
        <f t="shared" si="2"/>
        <v>792</v>
      </c>
      <c r="S20" s="121"/>
    </row>
    <row r="21" s="86" customFormat="1" ht="30" customHeight="1" spans="1:19">
      <c r="A21" s="101">
        <v>19</v>
      </c>
      <c r="B21" s="101" t="s">
        <v>110</v>
      </c>
      <c r="C21" s="102" t="s">
        <v>34</v>
      </c>
      <c r="D21" s="103" t="s">
        <v>111</v>
      </c>
      <c r="E21" s="103" t="s">
        <v>112</v>
      </c>
      <c r="F21" s="102" t="s">
        <v>172</v>
      </c>
      <c r="G21" s="102" t="s">
        <v>173</v>
      </c>
      <c r="H21" s="103" t="s">
        <v>120</v>
      </c>
      <c r="I21" s="103" t="s">
        <v>116</v>
      </c>
      <c r="J21" s="103" t="s">
        <v>121</v>
      </c>
      <c r="K21" s="103">
        <v>1.1</v>
      </c>
      <c r="L21" s="103">
        <f t="shared" si="0"/>
        <v>26.4</v>
      </c>
      <c r="M21" s="103">
        <f t="shared" si="1"/>
        <v>1848</v>
      </c>
      <c r="N21" s="110"/>
      <c r="O21" s="110"/>
      <c r="P21" s="110"/>
      <c r="Q21" s="110"/>
      <c r="R21" s="118">
        <f t="shared" si="2"/>
        <v>792</v>
      </c>
      <c r="S21" s="121"/>
    </row>
    <row r="22" s="86" customFormat="1" ht="30" customHeight="1" spans="1:19">
      <c r="A22" s="101">
        <v>20</v>
      </c>
      <c r="B22" s="101" t="s">
        <v>110</v>
      </c>
      <c r="C22" s="102" t="s">
        <v>34</v>
      </c>
      <c r="D22" s="103" t="s">
        <v>111</v>
      </c>
      <c r="E22" s="103" t="s">
        <v>112</v>
      </c>
      <c r="F22" s="102" t="s">
        <v>174</v>
      </c>
      <c r="G22" s="102" t="s">
        <v>175</v>
      </c>
      <c r="H22" s="103" t="s">
        <v>120</v>
      </c>
      <c r="I22" s="103" t="s">
        <v>116</v>
      </c>
      <c r="J22" s="103" t="s">
        <v>176</v>
      </c>
      <c r="K22" s="103">
        <v>1.1</v>
      </c>
      <c r="L22" s="103">
        <f t="shared" si="0"/>
        <v>26.4</v>
      </c>
      <c r="M22" s="103">
        <f t="shared" si="1"/>
        <v>1848</v>
      </c>
      <c r="N22" s="111"/>
      <c r="O22" s="111"/>
      <c r="P22" s="111"/>
      <c r="Q22" s="111"/>
      <c r="R22" s="118">
        <f t="shared" si="2"/>
        <v>792</v>
      </c>
      <c r="S22" s="122"/>
    </row>
    <row r="23" s="86" customFormat="1" ht="30" customHeight="1" spans="1:19">
      <c r="A23" s="101">
        <v>21</v>
      </c>
      <c r="B23" s="101" t="s">
        <v>110</v>
      </c>
      <c r="C23" s="102" t="s">
        <v>31</v>
      </c>
      <c r="D23" s="103" t="s">
        <v>177</v>
      </c>
      <c r="E23" s="103" t="s">
        <v>178</v>
      </c>
      <c r="F23" s="102" t="s">
        <v>179</v>
      </c>
      <c r="G23" s="102" t="s">
        <v>180</v>
      </c>
      <c r="H23" s="103" t="s">
        <v>120</v>
      </c>
      <c r="I23" s="103" t="s">
        <v>181</v>
      </c>
      <c r="J23" s="103" t="s">
        <v>182</v>
      </c>
      <c r="K23" s="103">
        <v>1.2</v>
      </c>
      <c r="L23" s="103">
        <f t="shared" si="0"/>
        <v>28.8</v>
      </c>
      <c r="M23" s="103">
        <f t="shared" si="1"/>
        <v>2016</v>
      </c>
      <c r="N23" s="109">
        <v>1</v>
      </c>
      <c r="O23" s="109">
        <v>6</v>
      </c>
      <c r="P23" s="109">
        <v>720</v>
      </c>
      <c r="Q23" s="109">
        <f>M23+M24+M25+P23</f>
        <v>6432</v>
      </c>
      <c r="R23" s="118">
        <f t="shared" si="2"/>
        <v>864</v>
      </c>
      <c r="S23" s="120">
        <f>SUM(R23:R25)</f>
        <v>2448</v>
      </c>
    </row>
    <row r="24" s="86" customFormat="1" ht="30" customHeight="1" spans="1:19">
      <c r="A24" s="101">
        <v>22</v>
      </c>
      <c r="B24" s="101" t="s">
        <v>110</v>
      </c>
      <c r="C24" s="102" t="s">
        <v>31</v>
      </c>
      <c r="D24" s="103" t="s">
        <v>177</v>
      </c>
      <c r="E24" s="103" t="s">
        <v>178</v>
      </c>
      <c r="F24" s="102" t="s">
        <v>183</v>
      </c>
      <c r="G24" s="102" t="s">
        <v>184</v>
      </c>
      <c r="H24" s="103" t="s">
        <v>120</v>
      </c>
      <c r="I24" s="103" t="s">
        <v>181</v>
      </c>
      <c r="J24" s="103" t="s">
        <v>185</v>
      </c>
      <c r="K24" s="103">
        <v>1.1</v>
      </c>
      <c r="L24" s="103">
        <f t="shared" si="0"/>
        <v>26.4</v>
      </c>
      <c r="M24" s="103">
        <f t="shared" si="1"/>
        <v>1848</v>
      </c>
      <c r="N24" s="110"/>
      <c r="O24" s="110"/>
      <c r="P24" s="110"/>
      <c r="Q24" s="110"/>
      <c r="R24" s="118">
        <f t="shared" si="2"/>
        <v>792</v>
      </c>
      <c r="S24" s="121"/>
    </row>
    <row r="25" s="86" customFormat="1" ht="30" customHeight="1" spans="1:19">
      <c r="A25" s="101">
        <v>23</v>
      </c>
      <c r="B25" s="101" t="s">
        <v>110</v>
      </c>
      <c r="C25" s="102" t="s">
        <v>31</v>
      </c>
      <c r="D25" s="103" t="s">
        <v>177</v>
      </c>
      <c r="E25" s="103" t="s">
        <v>178</v>
      </c>
      <c r="F25" s="102" t="s">
        <v>186</v>
      </c>
      <c r="G25" s="102" t="s">
        <v>187</v>
      </c>
      <c r="H25" s="103" t="s">
        <v>120</v>
      </c>
      <c r="I25" s="103" t="s">
        <v>181</v>
      </c>
      <c r="J25" s="103" t="s">
        <v>188</v>
      </c>
      <c r="K25" s="103">
        <v>1.1</v>
      </c>
      <c r="L25" s="103">
        <f t="shared" si="0"/>
        <v>26.4</v>
      </c>
      <c r="M25" s="103">
        <f t="shared" si="1"/>
        <v>1848</v>
      </c>
      <c r="N25" s="111"/>
      <c r="O25" s="111"/>
      <c r="P25" s="111"/>
      <c r="Q25" s="111"/>
      <c r="R25" s="118">
        <f t="shared" si="2"/>
        <v>792</v>
      </c>
      <c r="S25" s="122"/>
    </row>
    <row r="26" customFormat="1" hidden="1" spans="1:19">
      <c r="A26" s="104"/>
      <c r="B26" s="105" t="s">
        <v>189</v>
      </c>
      <c r="C26" s="105" t="s">
        <v>190</v>
      </c>
      <c r="D26" s="106" t="s">
        <v>191</v>
      </c>
      <c r="E26" s="106" t="s">
        <v>192</v>
      </c>
      <c r="F26" s="105" t="s">
        <v>193</v>
      </c>
      <c r="G26" s="105" t="s">
        <v>194</v>
      </c>
      <c r="H26" s="106" t="s">
        <v>115</v>
      </c>
      <c r="I26" s="106" t="s">
        <v>181</v>
      </c>
      <c r="J26" s="106" t="s">
        <v>176</v>
      </c>
      <c r="K26" s="106">
        <v>1.1</v>
      </c>
      <c r="L26" s="106">
        <f t="shared" si="0"/>
        <v>17.6</v>
      </c>
      <c r="M26" s="106">
        <f t="shared" si="1"/>
        <v>1232</v>
      </c>
      <c r="N26" s="112">
        <v>1</v>
      </c>
      <c r="O26" s="112">
        <v>4</v>
      </c>
      <c r="P26" s="112">
        <v>480</v>
      </c>
      <c r="Q26" s="112">
        <f>M26+M27+480</f>
        <v>2944</v>
      </c>
      <c r="R26" s="112"/>
      <c r="S26" s="112"/>
    </row>
    <row r="27" customFormat="1" hidden="1" spans="1:19">
      <c r="A27" s="104"/>
      <c r="B27" s="105" t="s">
        <v>189</v>
      </c>
      <c r="C27" s="105" t="s">
        <v>190</v>
      </c>
      <c r="D27" s="106" t="s">
        <v>191</v>
      </c>
      <c r="E27" s="106" t="s">
        <v>192</v>
      </c>
      <c r="F27" s="105" t="s">
        <v>195</v>
      </c>
      <c r="G27" s="105" t="s">
        <v>196</v>
      </c>
      <c r="H27" s="106" t="s">
        <v>115</v>
      </c>
      <c r="I27" s="106" t="s">
        <v>181</v>
      </c>
      <c r="J27" s="106" t="s">
        <v>176</v>
      </c>
      <c r="K27" s="106">
        <v>1.1</v>
      </c>
      <c r="L27" s="106">
        <f t="shared" si="0"/>
        <v>17.6</v>
      </c>
      <c r="M27" s="106">
        <f t="shared" si="1"/>
        <v>1232</v>
      </c>
      <c r="N27" s="113"/>
      <c r="O27" s="113"/>
      <c r="P27" s="113"/>
      <c r="Q27" s="113"/>
      <c r="R27" s="113"/>
      <c r="S27" s="113"/>
    </row>
    <row r="28" s="87" customFormat="1" ht="27" hidden="1" spans="1:19">
      <c r="A28" s="104"/>
      <c r="B28" s="107" t="s">
        <v>197</v>
      </c>
      <c r="C28" s="107" t="s">
        <v>198</v>
      </c>
      <c r="D28" s="108" t="s">
        <v>199</v>
      </c>
      <c r="E28" s="108" t="s">
        <v>200</v>
      </c>
      <c r="F28" s="107" t="s">
        <v>201</v>
      </c>
      <c r="G28" s="107" t="s">
        <v>202</v>
      </c>
      <c r="H28" s="108">
        <v>36</v>
      </c>
      <c r="I28" s="108" t="s">
        <v>203</v>
      </c>
      <c r="J28" s="108" t="s">
        <v>204</v>
      </c>
      <c r="K28" s="108">
        <v>1</v>
      </c>
      <c r="L28" s="108">
        <f t="shared" si="0"/>
        <v>36</v>
      </c>
      <c r="M28" s="108">
        <f t="shared" si="1"/>
        <v>2520</v>
      </c>
      <c r="N28" s="108">
        <v>1</v>
      </c>
      <c r="O28" s="108">
        <v>6</v>
      </c>
      <c r="P28" s="108">
        <v>720</v>
      </c>
      <c r="Q28" s="108">
        <f>M28+P28</f>
        <v>3240</v>
      </c>
      <c r="R28" s="108"/>
      <c r="S28" s="108"/>
    </row>
    <row r="29" s="87" customFormat="1" ht="27" hidden="1" spans="1:19">
      <c r="A29" s="104"/>
      <c r="B29" s="107" t="s">
        <v>197</v>
      </c>
      <c r="C29" s="107" t="s">
        <v>205</v>
      </c>
      <c r="D29" s="108" t="s">
        <v>199</v>
      </c>
      <c r="E29" s="108" t="s">
        <v>200</v>
      </c>
      <c r="F29" s="107" t="s">
        <v>201</v>
      </c>
      <c r="G29" s="107" t="s">
        <v>202</v>
      </c>
      <c r="H29" s="108">
        <v>36</v>
      </c>
      <c r="I29" s="108" t="s">
        <v>203</v>
      </c>
      <c r="J29" s="108" t="s">
        <v>204</v>
      </c>
      <c r="K29" s="108">
        <v>1</v>
      </c>
      <c r="L29" s="108">
        <f t="shared" si="0"/>
        <v>36</v>
      </c>
      <c r="M29" s="108">
        <f t="shared" si="1"/>
        <v>2520</v>
      </c>
      <c r="N29" s="108">
        <v>1</v>
      </c>
      <c r="O29" s="108">
        <v>6</v>
      </c>
      <c r="P29" s="108">
        <v>720</v>
      </c>
      <c r="Q29" s="108">
        <f>M29+P29</f>
        <v>3240</v>
      </c>
      <c r="R29" s="108"/>
      <c r="S29" s="108"/>
    </row>
    <row r="30" s="87" customFormat="1" hidden="1" spans="1:19">
      <c r="A30" s="104"/>
      <c r="B30" s="107" t="s">
        <v>206</v>
      </c>
      <c r="C30" s="107" t="s">
        <v>207</v>
      </c>
      <c r="D30" s="108" t="s">
        <v>208</v>
      </c>
      <c r="E30" s="108" t="s">
        <v>209</v>
      </c>
      <c r="F30" s="107" t="s">
        <v>210</v>
      </c>
      <c r="G30" s="107" t="s">
        <v>211</v>
      </c>
      <c r="H30" s="108" t="s">
        <v>212</v>
      </c>
      <c r="I30" s="108" t="s">
        <v>213</v>
      </c>
      <c r="J30" s="108" t="s">
        <v>214</v>
      </c>
      <c r="K30" s="108">
        <v>1.1</v>
      </c>
      <c r="L30" s="108">
        <f t="shared" si="0"/>
        <v>44</v>
      </c>
      <c r="M30" s="108">
        <f t="shared" si="1"/>
        <v>3080</v>
      </c>
      <c r="N30" s="114">
        <v>1</v>
      </c>
      <c r="O30" s="114">
        <v>8</v>
      </c>
      <c r="P30" s="114">
        <v>960</v>
      </c>
      <c r="Q30" s="114">
        <f>M30+P30+M31</f>
        <v>7120</v>
      </c>
      <c r="R30" s="114"/>
      <c r="S30" s="114"/>
    </row>
    <row r="31" s="87" customFormat="1" hidden="1" spans="1:19">
      <c r="A31" s="104"/>
      <c r="B31" s="107" t="s">
        <v>206</v>
      </c>
      <c r="C31" s="107" t="s">
        <v>207</v>
      </c>
      <c r="D31" s="108" t="s">
        <v>208</v>
      </c>
      <c r="E31" s="108" t="s">
        <v>209</v>
      </c>
      <c r="F31" s="107" t="s">
        <v>215</v>
      </c>
      <c r="G31" s="107" t="s">
        <v>216</v>
      </c>
      <c r="H31" s="108" t="s">
        <v>212</v>
      </c>
      <c r="I31" s="108" t="s">
        <v>213</v>
      </c>
      <c r="J31" s="108" t="s">
        <v>176</v>
      </c>
      <c r="K31" s="108">
        <v>1.1</v>
      </c>
      <c r="L31" s="108">
        <f t="shared" si="0"/>
        <v>44</v>
      </c>
      <c r="M31" s="108">
        <f t="shared" si="1"/>
        <v>3080</v>
      </c>
      <c r="N31" s="115"/>
      <c r="O31" s="115"/>
      <c r="P31" s="115"/>
      <c r="Q31" s="115"/>
      <c r="R31" s="115"/>
      <c r="S31" s="115"/>
    </row>
    <row r="32" s="87" customFormat="1" hidden="1" spans="1:19">
      <c r="A32" s="104"/>
      <c r="B32" s="107" t="s">
        <v>217</v>
      </c>
      <c r="C32" s="107" t="s">
        <v>218</v>
      </c>
      <c r="D32" s="108" t="s">
        <v>219</v>
      </c>
      <c r="E32" s="108" t="s">
        <v>220</v>
      </c>
      <c r="F32" s="107" t="s">
        <v>221</v>
      </c>
      <c r="G32" s="107" t="s">
        <v>211</v>
      </c>
      <c r="H32" s="108">
        <v>40</v>
      </c>
      <c r="I32" s="108" t="s">
        <v>213</v>
      </c>
      <c r="J32" s="108" t="s">
        <v>176</v>
      </c>
      <c r="K32" s="108">
        <v>1.1</v>
      </c>
      <c r="L32" s="108">
        <f t="shared" si="0"/>
        <v>44</v>
      </c>
      <c r="M32" s="108">
        <f t="shared" si="1"/>
        <v>3080</v>
      </c>
      <c r="N32" s="114">
        <v>1</v>
      </c>
      <c r="O32" s="114">
        <v>7</v>
      </c>
      <c r="P32" s="114">
        <v>840</v>
      </c>
      <c r="Q32" s="114">
        <f>M32+M33+840</f>
        <v>7000</v>
      </c>
      <c r="R32" s="114"/>
      <c r="S32" s="108"/>
    </row>
    <row r="33" s="87" customFormat="1" hidden="1" spans="1:19">
      <c r="A33" s="104"/>
      <c r="B33" s="107" t="s">
        <v>217</v>
      </c>
      <c r="C33" s="107" t="s">
        <v>218</v>
      </c>
      <c r="D33" s="108" t="s">
        <v>219</v>
      </c>
      <c r="E33" s="108" t="s">
        <v>220</v>
      </c>
      <c r="F33" s="107" t="s">
        <v>222</v>
      </c>
      <c r="G33" s="107" t="s">
        <v>216</v>
      </c>
      <c r="H33" s="108">
        <v>40</v>
      </c>
      <c r="I33" s="108" t="s">
        <v>213</v>
      </c>
      <c r="J33" s="108" t="s">
        <v>150</v>
      </c>
      <c r="K33" s="108">
        <v>1.1</v>
      </c>
      <c r="L33" s="108">
        <f t="shared" si="0"/>
        <v>44</v>
      </c>
      <c r="M33" s="108">
        <f t="shared" si="1"/>
        <v>3080</v>
      </c>
      <c r="N33" s="115"/>
      <c r="O33" s="115"/>
      <c r="P33" s="115"/>
      <c r="Q33" s="115"/>
      <c r="R33" s="115"/>
      <c r="S33" s="108"/>
    </row>
    <row r="34" s="87" customFormat="1" ht="27" hidden="1" spans="1:19">
      <c r="A34" s="104"/>
      <c r="B34" s="107" t="s">
        <v>223</v>
      </c>
      <c r="C34" s="107" t="s">
        <v>72</v>
      </c>
      <c r="D34" s="108" t="s">
        <v>224</v>
      </c>
      <c r="E34" s="108" t="s">
        <v>225</v>
      </c>
      <c r="F34" s="107" t="s">
        <v>226</v>
      </c>
      <c r="G34" s="107" t="s">
        <v>180</v>
      </c>
      <c r="H34" s="108">
        <v>24</v>
      </c>
      <c r="I34" s="108" t="s">
        <v>181</v>
      </c>
      <c r="J34" s="108" t="s">
        <v>227</v>
      </c>
      <c r="K34" s="108">
        <v>1.2</v>
      </c>
      <c r="L34" s="108">
        <f t="shared" si="0"/>
        <v>28.8</v>
      </c>
      <c r="M34" s="108">
        <f t="shared" si="1"/>
        <v>2016</v>
      </c>
      <c r="N34" s="114">
        <v>1</v>
      </c>
      <c r="O34" s="114">
        <v>6</v>
      </c>
      <c r="P34" s="114">
        <v>720</v>
      </c>
      <c r="Q34" s="114">
        <f>M34+M35+M36+720</f>
        <v>6432</v>
      </c>
      <c r="R34" s="114"/>
      <c r="S34" s="108"/>
    </row>
    <row r="35" s="87" customFormat="1" ht="27" hidden="1" spans="1:19">
      <c r="A35" s="104"/>
      <c r="B35" s="107" t="s">
        <v>223</v>
      </c>
      <c r="C35" s="107" t="s">
        <v>72</v>
      </c>
      <c r="D35" s="108" t="s">
        <v>224</v>
      </c>
      <c r="E35" s="108" t="s">
        <v>225</v>
      </c>
      <c r="F35" s="107" t="s">
        <v>228</v>
      </c>
      <c r="G35" s="107" t="s">
        <v>184</v>
      </c>
      <c r="H35" s="108">
        <v>24</v>
      </c>
      <c r="I35" s="108" t="s">
        <v>181</v>
      </c>
      <c r="J35" s="108" t="s">
        <v>176</v>
      </c>
      <c r="K35" s="108">
        <v>1.1</v>
      </c>
      <c r="L35" s="108">
        <f t="shared" ref="L35:L66" si="3">H35*K35</f>
        <v>26.4</v>
      </c>
      <c r="M35" s="108">
        <f t="shared" ref="M35:M66" si="4">L35*70</f>
        <v>1848</v>
      </c>
      <c r="N35" s="116"/>
      <c r="O35" s="116"/>
      <c r="P35" s="116"/>
      <c r="Q35" s="116"/>
      <c r="R35" s="116"/>
      <c r="S35" s="108"/>
    </row>
    <row r="36" s="87" customFormat="1" ht="27" hidden="1" spans="1:19">
      <c r="A36" s="104"/>
      <c r="B36" s="107" t="s">
        <v>223</v>
      </c>
      <c r="C36" s="107" t="s">
        <v>72</v>
      </c>
      <c r="D36" s="108" t="s">
        <v>224</v>
      </c>
      <c r="E36" s="108" t="s">
        <v>225</v>
      </c>
      <c r="F36" s="107" t="s">
        <v>229</v>
      </c>
      <c r="G36" s="107" t="s">
        <v>187</v>
      </c>
      <c r="H36" s="108">
        <v>24</v>
      </c>
      <c r="I36" s="108" t="s">
        <v>181</v>
      </c>
      <c r="J36" s="108" t="s">
        <v>230</v>
      </c>
      <c r="K36" s="108">
        <v>1.1</v>
      </c>
      <c r="L36" s="108">
        <f t="shared" si="3"/>
        <v>26.4</v>
      </c>
      <c r="M36" s="108">
        <f t="shared" si="4"/>
        <v>1848</v>
      </c>
      <c r="N36" s="115"/>
      <c r="O36" s="115"/>
      <c r="P36" s="115"/>
      <c r="Q36" s="115"/>
      <c r="R36" s="115"/>
      <c r="S36" s="108"/>
    </row>
    <row r="37" s="87" customFormat="1" hidden="1" spans="1:19">
      <c r="A37" s="104"/>
      <c r="B37" s="107" t="s">
        <v>231</v>
      </c>
      <c r="C37" s="107" t="s">
        <v>232</v>
      </c>
      <c r="D37" s="108" t="s">
        <v>233</v>
      </c>
      <c r="E37" s="108" t="s">
        <v>234</v>
      </c>
      <c r="F37" s="107" t="s">
        <v>235</v>
      </c>
      <c r="G37" s="107" t="s">
        <v>236</v>
      </c>
      <c r="H37" s="108" t="s">
        <v>154</v>
      </c>
      <c r="I37" s="108" t="s">
        <v>116</v>
      </c>
      <c r="J37" s="108" t="s">
        <v>204</v>
      </c>
      <c r="K37" s="108">
        <v>1</v>
      </c>
      <c r="L37" s="108">
        <f t="shared" si="3"/>
        <v>48</v>
      </c>
      <c r="M37" s="108">
        <f t="shared" si="4"/>
        <v>3360</v>
      </c>
      <c r="N37" s="114">
        <v>1</v>
      </c>
      <c r="O37" s="114">
        <v>12</v>
      </c>
      <c r="P37" s="114">
        <v>1440</v>
      </c>
      <c r="Q37" s="114">
        <f>M37+M38+1440</f>
        <v>8160</v>
      </c>
      <c r="R37" s="114"/>
      <c r="S37" s="114"/>
    </row>
    <row r="38" s="87" customFormat="1" hidden="1" spans="1:19">
      <c r="A38" s="104"/>
      <c r="B38" s="107" t="s">
        <v>231</v>
      </c>
      <c r="C38" s="107" t="s">
        <v>232</v>
      </c>
      <c r="D38" s="108" t="s">
        <v>233</v>
      </c>
      <c r="E38" s="108" t="s">
        <v>234</v>
      </c>
      <c r="F38" s="107" t="s">
        <v>237</v>
      </c>
      <c r="G38" s="107" t="s">
        <v>238</v>
      </c>
      <c r="H38" s="108" t="s">
        <v>154</v>
      </c>
      <c r="I38" s="108" t="s">
        <v>116</v>
      </c>
      <c r="J38" s="108" t="s">
        <v>204</v>
      </c>
      <c r="K38" s="108">
        <v>1</v>
      </c>
      <c r="L38" s="108">
        <f t="shared" si="3"/>
        <v>48</v>
      </c>
      <c r="M38" s="108">
        <f t="shared" si="4"/>
        <v>3360</v>
      </c>
      <c r="N38" s="115"/>
      <c r="O38" s="115"/>
      <c r="P38" s="115"/>
      <c r="Q38" s="115"/>
      <c r="R38" s="115"/>
      <c r="S38" s="115"/>
    </row>
    <row r="39" s="87" customFormat="1" ht="27" hidden="1" spans="1:19">
      <c r="A39" s="104"/>
      <c r="B39" s="107" t="s">
        <v>239</v>
      </c>
      <c r="C39" s="107" t="s">
        <v>240</v>
      </c>
      <c r="D39" s="108" t="s">
        <v>241</v>
      </c>
      <c r="E39" s="108" t="s">
        <v>242</v>
      </c>
      <c r="F39" s="107" t="s">
        <v>243</v>
      </c>
      <c r="G39" s="107" t="s">
        <v>144</v>
      </c>
      <c r="H39" s="108">
        <v>4</v>
      </c>
      <c r="I39" s="108" t="s">
        <v>181</v>
      </c>
      <c r="J39" s="108" t="s">
        <v>176</v>
      </c>
      <c r="K39" s="108">
        <v>1.1</v>
      </c>
      <c r="L39" s="108">
        <f t="shared" si="3"/>
        <v>4.4</v>
      </c>
      <c r="M39" s="108">
        <f t="shared" si="4"/>
        <v>308</v>
      </c>
      <c r="N39" s="114">
        <v>1</v>
      </c>
      <c r="O39" s="114">
        <v>2</v>
      </c>
      <c r="P39" s="114">
        <v>240</v>
      </c>
      <c r="Q39" s="114">
        <f>M39+M40+240</f>
        <v>856</v>
      </c>
      <c r="R39" s="114"/>
      <c r="S39" s="114"/>
    </row>
    <row r="40" s="87" customFormat="1" ht="27" hidden="1" spans="1:19">
      <c r="A40" s="104"/>
      <c r="B40" s="107" t="s">
        <v>239</v>
      </c>
      <c r="C40" s="107" t="s">
        <v>240</v>
      </c>
      <c r="D40" s="108" t="s">
        <v>241</v>
      </c>
      <c r="E40" s="108" t="s">
        <v>242</v>
      </c>
      <c r="F40" s="107" t="s">
        <v>244</v>
      </c>
      <c r="G40" s="107" t="s">
        <v>168</v>
      </c>
      <c r="H40" s="108">
        <v>4</v>
      </c>
      <c r="I40" s="108" t="s">
        <v>181</v>
      </c>
      <c r="J40" s="108" t="s">
        <v>176</v>
      </c>
      <c r="K40" s="108">
        <v>1.1</v>
      </c>
      <c r="L40" s="108">
        <f t="shared" si="3"/>
        <v>4.4</v>
      </c>
      <c r="M40" s="108">
        <f t="shared" si="4"/>
        <v>308</v>
      </c>
      <c r="N40" s="115"/>
      <c r="O40" s="115"/>
      <c r="P40" s="115"/>
      <c r="Q40" s="123"/>
      <c r="R40" s="123"/>
      <c r="S40" s="115"/>
    </row>
    <row r="41" s="87" customFormat="1" ht="27" hidden="1" spans="1:19">
      <c r="A41" s="104"/>
      <c r="B41" s="107" t="s">
        <v>239</v>
      </c>
      <c r="C41" s="107" t="s">
        <v>245</v>
      </c>
      <c r="D41" s="108" t="s">
        <v>241</v>
      </c>
      <c r="E41" s="108" t="s">
        <v>242</v>
      </c>
      <c r="F41" s="107" t="s">
        <v>243</v>
      </c>
      <c r="G41" s="107" t="s">
        <v>144</v>
      </c>
      <c r="H41" s="108">
        <v>4</v>
      </c>
      <c r="I41" s="108" t="s">
        <v>181</v>
      </c>
      <c r="J41" s="108" t="s">
        <v>176</v>
      </c>
      <c r="K41" s="108">
        <v>1.1</v>
      </c>
      <c r="L41" s="108">
        <f t="shared" si="3"/>
        <v>4.4</v>
      </c>
      <c r="M41" s="108">
        <f t="shared" si="4"/>
        <v>308</v>
      </c>
      <c r="N41" s="114">
        <v>1</v>
      </c>
      <c r="O41" s="114">
        <v>2</v>
      </c>
      <c r="P41" s="114">
        <v>240</v>
      </c>
      <c r="Q41" s="114">
        <f>M41+M42+240</f>
        <v>856</v>
      </c>
      <c r="R41" s="114"/>
      <c r="S41" s="114"/>
    </row>
    <row r="42" s="87" customFormat="1" ht="27" hidden="1" spans="1:19">
      <c r="A42" s="104"/>
      <c r="B42" s="107" t="s">
        <v>239</v>
      </c>
      <c r="C42" s="107" t="s">
        <v>245</v>
      </c>
      <c r="D42" s="108" t="s">
        <v>241</v>
      </c>
      <c r="E42" s="108" t="s">
        <v>242</v>
      </c>
      <c r="F42" s="107" t="s">
        <v>244</v>
      </c>
      <c r="G42" s="107" t="s">
        <v>168</v>
      </c>
      <c r="H42" s="108">
        <v>4</v>
      </c>
      <c r="I42" s="108" t="s">
        <v>181</v>
      </c>
      <c r="J42" s="108" t="s">
        <v>176</v>
      </c>
      <c r="K42" s="108">
        <v>1.1</v>
      </c>
      <c r="L42" s="108">
        <f t="shared" si="3"/>
        <v>4.4</v>
      </c>
      <c r="M42" s="108">
        <f t="shared" si="4"/>
        <v>308</v>
      </c>
      <c r="N42" s="115"/>
      <c r="O42" s="115"/>
      <c r="P42" s="115"/>
      <c r="Q42" s="115"/>
      <c r="R42" s="115"/>
      <c r="S42" s="115"/>
    </row>
    <row r="43" s="87" customFormat="1" ht="27" hidden="1" spans="1:19">
      <c r="A43" s="104"/>
      <c r="B43" s="107" t="s">
        <v>246</v>
      </c>
      <c r="C43" s="107" t="s">
        <v>247</v>
      </c>
      <c r="D43" s="108" t="s">
        <v>248</v>
      </c>
      <c r="E43" s="108" t="s">
        <v>249</v>
      </c>
      <c r="F43" s="107" t="s">
        <v>250</v>
      </c>
      <c r="G43" s="107" t="s">
        <v>251</v>
      </c>
      <c r="H43" s="108">
        <v>24</v>
      </c>
      <c r="I43" s="108" t="s">
        <v>116</v>
      </c>
      <c r="J43" s="108" t="s">
        <v>252</v>
      </c>
      <c r="K43" s="108">
        <v>1.3</v>
      </c>
      <c r="L43" s="108">
        <f t="shared" si="3"/>
        <v>31.2</v>
      </c>
      <c r="M43" s="108">
        <f t="shared" si="4"/>
        <v>2184</v>
      </c>
      <c r="N43" s="114">
        <v>0</v>
      </c>
      <c r="O43" s="114">
        <v>0</v>
      </c>
      <c r="P43" s="114">
        <v>0</v>
      </c>
      <c r="Q43" s="114">
        <f>M43+M44+M45+M46</f>
        <v>8736</v>
      </c>
      <c r="R43" s="114"/>
      <c r="S43" s="114"/>
    </row>
    <row r="44" s="87" customFormat="1" ht="40.5" hidden="1" spans="1:19">
      <c r="A44" s="104"/>
      <c r="B44" s="107" t="s">
        <v>246</v>
      </c>
      <c r="C44" s="107" t="s">
        <v>247</v>
      </c>
      <c r="D44" s="108" t="s">
        <v>248</v>
      </c>
      <c r="E44" s="108" t="s">
        <v>249</v>
      </c>
      <c r="F44" s="107" t="s">
        <v>253</v>
      </c>
      <c r="G44" s="107" t="s">
        <v>254</v>
      </c>
      <c r="H44" s="108">
        <v>24</v>
      </c>
      <c r="I44" s="108" t="s">
        <v>116</v>
      </c>
      <c r="J44" s="108" t="s">
        <v>117</v>
      </c>
      <c r="K44" s="108">
        <v>1.3</v>
      </c>
      <c r="L44" s="108">
        <f t="shared" si="3"/>
        <v>31.2</v>
      </c>
      <c r="M44" s="108">
        <f t="shared" si="4"/>
        <v>2184</v>
      </c>
      <c r="N44" s="116"/>
      <c r="O44" s="116"/>
      <c r="P44" s="116"/>
      <c r="Q44" s="116"/>
      <c r="R44" s="116"/>
      <c r="S44" s="116"/>
    </row>
    <row r="45" s="87" customFormat="1" ht="40.5" hidden="1" spans="1:19">
      <c r="A45" s="104"/>
      <c r="B45" s="107" t="s">
        <v>246</v>
      </c>
      <c r="C45" s="107" t="s">
        <v>247</v>
      </c>
      <c r="D45" s="108" t="s">
        <v>248</v>
      </c>
      <c r="E45" s="108" t="s">
        <v>249</v>
      </c>
      <c r="F45" s="107" t="s">
        <v>255</v>
      </c>
      <c r="G45" s="107" t="s">
        <v>256</v>
      </c>
      <c r="H45" s="108">
        <v>24</v>
      </c>
      <c r="I45" s="108" t="s">
        <v>116</v>
      </c>
      <c r="J45" s="108" t="s">
        <v>257</v>
      </c>
      <c r="K45" s="108">
        <v>1.3</v>
      </c>
      <c r="L45" s="108">
        <f t="shared" si="3"/>
        <v>31.2</v>
      </c>
      <c r="M45" s="108">
        <f t="shared" si="4"/>
        <v>2184</v>
      </c>
      <c r="N45" s="116"/>
      <c r="O45" s="116"/>
      <c r="P45" s="116"/>
      <c r="Q45" s="116"/>
      <c r="R45" s="116"/>
      <c r="S45" s="116"/>
    </row>
    <row r="46" s="87" customFormat="1" ht="40.5" hidden="1" spans="1:19">
      <c r="A46" s="104"/>
      <c r="B46" s="107" t="s">
        <v>246</v>
      </c>
      <c r="C46" s="107" t="s">
        <v>247</v>
      </c>
      <c r="D46" s="108" t="s">
        <v>248</v>
      </c>
      <c r="E46" s="108" t="s">
        <v>249</v>
      </c>
      <c r="F46" s="107" t="s">
        <v>258</v>
      </c>
      <c r="G46" s="107" t="s">
        <v>259</v>
      </c>
      <c r="H46" s="108">
        <v>24</v>
      </c>
      <c r="I46" s="108" t="s">
        <v>116</v>
      </c>
      <c r="J46" s="108" t="s">
        <v>257</v>
      </c>
      <c r="K46" s="108">
        <v>1.3</v>
      </c>
      <c r="L46" s="108">
        <f t="shared" si="3"/>
        <v>31.2</v>
      </c>
      <c r="M46" s="108">
        <f t="shared" si="4"/>
        <v>2184</v>
      </c>
      <c r="N46" s="115"/>
      <c r="O46" s="115"/>
      <c r="P46" s="115"/>
      <c r="Q46" s="115"/>
      <c r="R46" s="115"/>
      <c r="S46" s="115"/>
    </row>
    <row r="47" s="87" customFormat="1" ht="27" hidden="1" spans="1:19">
      <c r="A47" s="104"/>
      <c r="B47" s="107" t="s">
        <v>246</v>
      </c>
      <c r="C47" s="107" t="s">
        <v>260</v>
      </c>
      <c r="D47" s="108" t="s">
        <v>248</v>
      </c>
      <c r="E47" s="108" t="s">
        <v>249</v>
      </c>
      <c r="F47" s="107" t="s">
        <v>250</v>
      </c>
      <c r="G47" s="107" t="s">
        <v>251</v>
      </c>
      <c r="H47" s="108">
        <v>24</v>
      </c>
      <c r="I47" s="108" t="s">
        <v>116</v>
      </c>
      <c r="J47" s="108" t="s">
        <v>252</v>
      </c>
      <c r="K47" s="108">
        <v>1.3</v>
      </c>
      <c r="L47" s="108">
        <f t="shared" si="3"/>
        <v>31.2</v>
      </c>
      <c r="M47" s="108">
        <f t="shared" si="4"/>
        <v>2184</v>
      </c>
      <c r="N47" s="114">
        <v>0</v>
      </c>
      <c r="O47" s="114">
        <v>0</v>
      </c>
      <c r="P47" s="114">
        <v>0</v>
      </c>
      <c r="Q47" s="114">
        <f>M47+M48+M49+M50</f>
        <v>8736</v>
      </c>
      <c r="R47" s="114"/>
      <c r="S47" s="114"/>
    </row>
    <row r="48" s="87" customFormat="1" ht="40.5" hidden="1" spans="1:19">
      <c r="A48" s="104"/>
      <c r="B48" s="107" t="s">
        <v>246</v>
      </c>
      <c r="C48" s="107" t="s">
        <v>260</v>
      </c>
      <c r="D48" s="108" t="s">
        <v>248</v>
      </c>
      <c r="E48" s="108" t="s">
        <v>249</v>
      </c>
      <c r="F48" s="107" t="s">
        <v>253</v>
      </c>
      <c r="G48" s="107" t="s">
        <v>254</v>
      </c>
      <c r="H48" s="108">
        <v>24</v>
      </c>
      <c r="I48" s="108" t="s">
        <v>116</v>
      </c>
      <c r="J48" s="108" t="s">
        <v>117</v>
      </c>
      <c r="K48" s="108">
        <v>1.3</v>
      </c>
      <c r="L48" s="108">
        <f t="shared" si="3"/>
        <v>31.2</v>
      </c>
      <c r="M48" s="108">
        <f t="shared" si="4"/>
        <v>2184</v>
      </c>
      <c r="N48" s="116"/>
      <c r="O48" s="116"/>
      <c r="P48" s="116"/>
      <c r="Q48" s="116"/>
      <c r="R48" s="116"/>
      <c r="S48" s="116"/>
    </row>
    <row r="49" s="87" customFormat="1" ht="40.5" hidden="1" spans="1:19">
      <c r="A49" s="104"/>
      <c r="B49" s="107" t="s">
        <v>246</v>
      </c>
      <c r="C49" s="107" t="s">
        <v>260</v>
      </c>
      <c r="D49" s="108" t="s">
        <v>248</v>
      </c>
      <c r="E49" s="108" t="s">
        <v>249</v>
      </c>
      <c r="F49" s="107" t="s">
        <v>255</v>
      </c>
      <c r="G49" s="107" t="s">
        <v>256</v>
      </c>
      <c r="H49" s="108">
        <v>24</v>
      </c>
      <c r="I49" s="108" t="s">
        <v>116</v>
      </c>
      <c r="J49" s="108" t="s">
        <v>257</v>
      </c>
      <c r="K49" s="108">
        <v>1.3</v>
      </c>
      <c r="L49" s="108">
        <f t="shared" si="3"/>
        <v>31.2</v>
      </c>
      <c r="M49" s="108">
        <f t="shared" si="4"/>
        <v>2184</v>
      </c>
      <c r="N49" s="116"/>
      <c r="O49" s="116"/>
      <c r="P49" s="116"/>
      <c r="Q49" s="116"/>
      <c r="R49" s="116"/>
      <c r="S49" s="116"/>
    </row>
    <row r="50" s="87" customFormat="1" ht="40.5" hidden="1" spans="1:19">
      <c r="A50" s="104"/>
      <c r="B50" s="107" t="s">
        <v>246</v>
      </c>
      <c r="C50" s="107" t="s">
        <v>260</v>
      </c>
      <c r="D50" s="108" t="s">
        <v>248</v>
      </c>
      <c r="E50" s="108" t="s">
        <v>249</v>
      </c>
      <c r="F50" s="107" t="s">
        <v>258</v>
      </c>
      <c r="G50" s="107" t="s">
        <v>259</v>
      </c>
      <c r="H50" s="108">
        <v>24</v>
      </c>
      <c r="I50" s="108" t="s">
        <v>116</v>
      </c>
      <c r="J50" s="108" t="s">
        <v>257</v>
      </c>
      <c r="K50" s="108">
        <v>1.3</v>
      </c>
      <c r="L50" s="108">
        <f t="shared" si="3"/>
        <v>31.2</v>
      </c>
      <c r="M50" s="108">
        <f t="shared" si="4"/>
        <v>2184</v>
      </c>
      <c r="N50" s="115"/>
      <c r="O50" s="115"/>
      <c r="P50" s="115"/>
      <c r="Q50" s="115"/>
      <c r="R50" s="115"/>
      <c r="S50" s="115"/>
    </row>
    <row r="51" s="87" customFormat="1" ht="27" hidden="1" spans="1:19">
      <c r="A51" s="104"/>
      <c r="B51" s="107" t="s">
        <v>246</v>
      </c>
      <c r="C51" s="107" t="s">
        <v>261</v>
      </c>
      <c r="D51" s="108" t="s">
        <v>262</v>
      </c>
      <c r="E51" s="108" t="s">
        <v>263</v>
      </c>
      <c r="F51" s="107" t="s">
        <v>264</v>
      </c>
      <c r="G51" s="107" t="s">
        <v>265</v>
      </c>
      <c r="H51" s="108">
        <v>40</v>
      </c>
      <c r="I51" s="108" t="s">
        <v>203</v>
      </c>
      <c r="J51" s="108" t="s">
        <v>227</v>
      </c>
      <c r="K51" s="108">
        <v>1.2</v>
      </c>
      <c r="L51" s="108">
        <f t="shared" si="3"/>
        <v>48</v>
      </c>
      <c r="M51" s="108">
        <f t="shared" si="4"/>
        <v>3360</v>
      </c>
      <c r="N51" s="114">
        <v>0</v>
      </c>
      <c r="O51" s="114">
        <v>0</v>
      </c>
      <c r="P51" s="114">
        <v>0</v>
      </c>
      <c r="Q51" s="114">
        <f>M51+M52+M53+M54</f>
        <v>13440</v>
      </c>
      <c r="R51" s="114"/>
      <c r="S51" s="114"/>
    </row>
    <row r="52" s="87" customFormat="1" ht="27" hidden="1" spans="1:19">
      <c r="A52" s="104"/>
      <c r="B52" s="107" t="s">
        <v>246</v>
      </c>
      <c r="C52" s="107" t="s">
        <v>261</v>
      </c>
      <c r="D52" s="108" t="s">
        <v>262</v>
      </c>
      <c r="E52" s="108" t="s">
        <v>263</v>
      </c>
      <c r="F52" s="107" t="s">
        <v>266</v>
      </c>
      <c r="G52" s="107" t="s">
        <v>267</v>
      </c>
      <c r="H52" s="108">
        <v>40</v>
      </c>
      <c r="I52" s="108" t="s">
        <v>203</v>
      </c>
      <c r="J52" s="108" t="s">
        <v>268</v>
      </c>
      <c r="K52" s="108">
        <v>1.2</v>
      </c>
      <c r="L52" s="108">
        <f t="shared" si="3"/>
        <v>48</v>
      </c>
      <c r="M52" s="108">
        <f t="shared" si="4"/>
        <v>3360</v>
      </c>
      <c r="N52" s="116"/>
      <c r="O52" s="116"/>
      <c r="P52" s="116"/>
      <c r="Q52" s="116"/>
      <c r="R52" s="116"/>
      <c r="S52" s="116"/>
    </row>
    <row r="53" s="87" customFormat="1" ht="27" hidden="1" spans="1:19">
      <c r="A53" s="104"/>
      <c r="B53" s="107" t="s">
        <v>246</v>
      </c>
      <c r="C53" s="107" t="s">
        <v>261</v>
      </c>
      <c r="D53" s="108" t="s">
        <v>262</v>
      </c>
      <c r="E53" s="108" t="s">
        <v>263</v>
      </c>
      <c r="F53" s="107" t="s">
        <v>269</v>
      </c>
      <c r="G53" s="107" t="s">
        <v>270</v>
      </c>
      <c r="H53" s="108">
        <v>40</v>
      </c>
      <c r="I53" s="108" t="s">
        <v>203</v>
      </c>
      <c r="J53" s="108" t="s">
        <v>155</v>
      </c>
      <c r="K53" s="108">
        <v>1.2</v>
      </c>
      <c r="L53" s="108">
        <f t="shared" si="3"/>
        <v>48</v>
      </c>
      <c r="M53" s="108">
        <f t="shared" si="4"/>
        <v>3360</v>
      </c>
      <c r="N53" s="116"/>
      <c r="O53" s="116"/>
      <c r="P53" s="116"/>
      <c r="Q53" s="116"/>
      <c r="R53" s="116"/>
      <c r="S53" s="116"/>
    </row>
    <row r="54" s="87" customFormat="1" ht="27" hidden="1" spans="1:19">
      <c r="A54" s="104"/>
      <c r="B54" s="107" t="s">
        <v>246</v>
      </c>
      <c r="C54" s="107" t="s">
        <v>261</v>
      </c>
      <c r="D54" s="108" t="s">
        <v>262</v>
      </c>
      <c r="E54" s="108" t="s">
        <v>263</v>
      </c>
      <c r="F54" s="107" t="s">
        <v>271</v>
      </c>
      <c r="G54" s="107" t="s">
        <v>272</v>
      </c>
      <c r="H54" s="108">
        <v>40</v>
      </c>
      <c r="I54" s="108" t="s">
        <v>203</v>
      </c>
      <c r="J54" s="108" t="s">
        <v>155</v>
      </c>
      <c r="K54" s="108">
        <v>1.2</v>
      </c>
      <c r="L54" s="108">
        <f t="shared" si="3"/>
        <v>48</v>
      </c>
      <c r="M54" s="108">
        <f t="shared" si="4"/>
        <v>3360</v>
      </c>
      <c r="N54" s="115"/>
      <c r="O54" s="115"/>
      <c r="P54" s="115"/>
      <c r="Q54" s="115"/>
      <c r="R54" s="115"/>
      <c r="S54" s="115"/>
    </row>
    <row r="55" s="87" customFormat="1" ht="27" hidden="1" spans="1:19">
      <c r="A55" s="104"/>
      <c r="B55" s="107" t="s">
        <v>246</v>
      </c>
      <c r="C55" s="107" t="s">
        <v>273</v>
      </c>
      <c r="D55" s="108" t="s">
        <v>262</v>
      </c>
      <c r="E55" s="108" t="s">
        <v>263</v>
      </c>
      <c r="F55" s="107" t="s">
        <v>264</v>
      </c>
      <c r="G55" s="107" t="s">
        <v>265</v>
      </c>
      <c r="H55" s="108">
        <v>40</v>
      </c>
      <c r="I55" s="108" t="s">
        <v>203</v>
      </c>
      <c r="J55" s="108" t="s">
        <v>227</v>
      </c>
      <c r="K55" s="108">
        <v>1.2</v>
      </c>
      <c r="L55" s="108">
        <f t="shared" si="3"/>
        <v>48</v>
      </c>
      <c r="M55" s="108">
        <f t="shared" si="4"/>
        <v>3360</v>
      </c>
      <c r="N55" s="114">
        <v>0</v>
      </c>
      <c r="O55" s="114">
        <v>0</v>
      </c>
      <c r="P55" s="114">
        <v>0</v>
      </c>
      <c r="Q55" s="114">
        <v>13440</v>
      </c>
      <c r="R55" s="114"/>
      <c r="S55" s="114"/>
    </row>
    <row r="56" s="87" customFormat="1" ht="27" hidden="1" spans="1:19">
      <c r="A56" s="104"/>
      <c r="B56" s="107" t="s">
        <v>246</v>
      </c>
      <c r="C56" s="107" t="s">
        <v>273</v>
      </c>
      <c r="D56" s="108" t="s">
        <v>262</v>
      </c>
      <c r="E56" s="108" t="s">
        <v>263</v>
      </c>
      <c r="F56" s="107" t="s">
        <v>266</v>
      </c>
      <c r="G56" s="107" t="s">
        <v>267</v>
      </c>
      <c r="H56" s="108">
        <v>40</v>
      </c>
      <c r="I56" s="108" t="s">
        <v>203</v>
      </c>
      <c r="J56" s="108" t="s">
        <v>268</v>
      </c>
      <c r="K56" s="108">
        <v>1.2</v>
      </c>
      <c r="L56" s="108">
        <f t="shared" si="3"/>
        <v>48</v>
      </c>
      <c r="M56" s="108">
        <f t="shared" si="4"/>
        <v>3360</v>
      </c>
      <c r="N56" s="116"/>
      <c r="O56" s="116"/>
      <c r="P56" s="116"/>
      <c r="Q56" s="116"/>
      <c r="R56" s="116"/>
      <c r="S56" s="116"/>
    </row>
    <row r="57" s="87" customFormat="1" ht="27" hidden="1" spans="1:19">
      <c r="A57" s="104"/>
      <c r="B57" s="107" t="s">
        <v>246</v>
      </c>
      <c r="C57" s="107" t="s">
        <v>273</v>
      </c>
      <c r="D57" s="108" t="s">
        <v>262</v>
      </c>
      <c r="E57" s="108" t="s">
        <v>263</v>
      </c>
      <c r="F57" s="107" t="s">
        <v>269</v>
      </c>
      <c r="G57" s="107" t="s">
        <v>270</v>
      </c>
      <c r="H57" s="108">
        <v>40</v>
      </c>
      <c r="I57" s="108" t="s">
        <v>203</v>
      </c>
      <c r="J57" s="108" t="s">
        <v>155</v>
      </c>
      <c r="K57" s="108">
        <v>1.2</v>
      </c>
      <c r="L57" s="108">
        <f t="shared" si="3"/>
        <v>48</v>
      </c>
      <c r="M57" s="108">
        <f t="shared" si="4"/>
        <v>3360</v>
      </c>
      <c r="N57" s="116"/>
      <c r="O57" s="116"/>
      <c r="P57" s="116"/>
      <c r="Q57" s="116"/>
      <c r="R57" s="116"/>
      <c r="S57" s="116"/>
    </row>
    <row r="58" s="87" customFormat="1" ht="27" hidden="1" spans="1:19">
      <c r="A58" s="104"/>
      <c r="B58" s="107" t="s">
        <v>246</v>
      </c>
      <c r="C58" s="107" t="s">
        <v>273</v>
      </c>
      <c r="D58" s="108" t="s">
        <v>262</v>
      </c>
      <c r="E58" s="108" t="s">
        <v>263</v>
      </c>
      <c r="F58" s="107" t="s">
        <v>271</v>
      </c>
      <c r="G58" s="107" t="s">
        <v>272</v>
      </c>
      <c r="H58" s="108">
        <v>40</v>
      </c>
      <c r="I58" s="108" t="s">
        <v>203</v>
      </c>
      <c r="J58" s="108" t="s">
        <v>155</v>
      </c>
      <c r="K58" s="108">
        <v>1.2</v>
      </c>
      <c r="L58" s="108">
        <f t="shared" si="3"/>
        <v>48</v>
      </c>
      <c r="M58" s="108">
        <f t="shared" si="4"/>
        <v>3360</v>
      </c>
      <c r="N58" s="115"/>
      <c r="O58" s="115"/>
      <c r="P58" s="115"/>
      <c r="Q58" s="115"/>
      <c r="R58" s="115"/>
      <c r="S58" s="115"/>
    </row>
    <row r="59" customFormat="1" ht="27" hidden="1" spans="1:19">
      <c r="A59" s="104"/>
      <c r="B59" s="105" t="s">
        <v>197</v>
      </c>
      <c r="C59" s="105" t="s">
        <v>274</v>
      </c>
      <c r="D59" s="106" t="s">
        <v>275</v>
      </c>
      <c r="E59" s="106" t="s">
        <v>276</v>
      </c>
      <c r="F59" s="105" t="s">
        <v>277</v>
      </c>
      <c r="G59" s="105" t="s">
        <v>278</v>
      </c>
      <c r="H59" s="106" t="s">
        <v>115</v>
      </c>
      <c r="I59" s="106" t="s">
        <v>279</v>
      </c>
      <c r="J59" s="106" t="s">
        <v>280</v>
      </c>
      <c r="K59" s="106">
        <v>1</v>
      </c>
      <c r="L59" s="106">
        <f t="shared" si="3"/>
        <v>16</v>
      </c>
      <c r="M59" s="106">
        <f t="shared" si="4"/>
        <v>1120</v>
      </c>
      <c r="N59" s="112">
        <v>0</v>
      </c>
      <c r="O59" s="112">
        <v>0</v>
      </c>
      <c r="P59" s="112">
        <v>0</v>
      </c>
      <c r="Q59" s="112">
        <f>M59+M60+M61+M62+M63+M64+M65+M66</f>
        <v>8960</v>
      </c>
      <c r="R59" s="112"/>
      <c r="S59" s="106"/>
    </row>
    <row r="60" customFormat="1" ht="27" hidden="1" spans="1:19">
      <c r="A60" s="104"/>
      <c r="B60" s="105" t="s">
        <v>197</v>
      </c>
      <c r="C60" s="105" t="s">
        <v>274</v>
      </c>
      <c r="D60" s="106" t="s">
        <v>275</v>
      </c>
      <c r="E60" s="106" t="s">
        <v>276</v>
      </c>
      <c r="F60" s="105" t="s">
        <v>281</v>
      </c>
      <c r="G60" s="105" t="s">
        <v>282</v>
      </c>
      <c r="H60" s="106" t="s">
        <v>115</v>
      </c>
      <c r="I60" s="106" t="s">
        <v>279</v>
      </c>
      <c r="J60" s="106" t="s">
        <v>283</v>
      </c>
      <c r="K60" s="106">
        <v>1</v>
      </c>
      <c r="L60" s="106">
        <f t="shared" si="3"/>
        <v>16</v>
      </c>
      <c r="M60" s="106">
        <f t="shared" si="4"/>
        <v>1120</v>
      </c>
      <c r="N60" s="117"/>
      <c r="O60" s="117"/>
      <c r="P60" s="117"/>
      <c r="Q60" s="117"/>
      <c r="R60" s="117"/>
      <c r="S60" s="106"/>
    </row>
    <row r="61" customFormat="1" ht="27" hidden="1" spans="1:19">
      <c r="A61" s="104"/>
      <c r="B61" s="105" t="s">
        <v>197</v>
      </c>
      <c r="C61" s="105" t="s">
        <v>274</v>
      </c>
      <c r="D61" s="106" t="s">
        <v>275</v>
      </c>
      <c r="E61" s="106" t="s">
        <v>276</v>
      </c>
      <c r="F61" s="105" t="s">
        <v>284</v>
      </c>
      <c r="G61" s="105" t="s">
        <v>285</v>
      </c>
      <c r="H61" s="106" t="s">
        <v>115</v>
      </c>
      <c r="I61" s="106" t="s">
        <v>279</v>
      </c>
      <c r="J61" s="106" t="s">
        <v>212</v>
      </c>
      <c r="K61" s="106">
        <v>1</v>
      </c>
      <c r="L61" s="106">
        <f t="shared" si="3"/>
        <v>16</v>
      </c>
      <c r="M61" s="106">
        <f t="shared" si="4"/>
        <v>1120</v>
      </c>
      <c r="N61" s="117"/>
      <c r="O61" s="117"/>
      <c r="P61" s="117"/>
      <c r="Q61" s="117"/>
      <c r="R61" s="117"/>
      <c r="S61" s="106"/>
    </row>
    <row r="62" customFormat="1" ht="27" hidden="1" spans="1:19">
      <c r="A62" s="104"/>
      <c r="B62" s="105" t="s">
        <v>197</v>
      </c>
      <c r="C62" s="105" t="s">
        <v>274</v>
      </c>
      <c r="D62" s="106" t="s">
        <v>275</v>
      </c>
      <c r="E62" s="106" t="s">
        <v>276</v>
      </c>
      <c r="F62" s="105" t="s">
        <v>286</v>
      </c>
      <c r="G62" s="105" t="s">
        <v>287</v>
      </c>
      <c r="H62" s="106" t="s">
        <v>115</v>
      </c>
      <c r="I62" s="106" t="s">
        <v>279</v>
      </c>
      <c r="J62" s="106" t="s">
        <v>154</v>
      </c>
      <c r="K62" s="106">
        <v>1</v>
      </c>
      <c r="L62" s="106">
        <f t="shared" si="3"/>
        <v>16</v>
      </c>
      <c r="M62" s="106">
        <f t="shared" si="4"/>
        <v>1120</v>
      </c>
      <c r="N62" s="117"/>
      <c r="O62" s="117"/>
      <c r="P62" s="117"/>
      <c r="Q62" s="117"/>
      <c r="R62" s="117"/>
      <c r="S62" s="106"/>
    </row>
    <row r="63" customFormat="1" ht="27" hidden="1" spans="1:19">
      <c r="A63" s="104"/>
      <c r="B63" s="105" t="s">
        <v>197</v>
      </c>
      <c r="C63" s="105" t="s">
        <v>274</v>
      </c>
      <c r="D63" s="106" t="s">
        <v>275</v>
      </c>
      <c r="E63" s="106" t="s">
        <v>276</v>
      </c>
      <c r="F63" s="105" t="s">
        <v>288</v>
      </c>
      <c r="G63" s="105" t="s">
        <v>289</v>
      </c>
      <c r="H63" s="106" t="s">
        <v>115</v>
      </c>
      <c r="I63" s="106" t="s">
        <v>279</v>
      </c>
      <c r="J63" s="106" t="s">
        <v>290</v>
      </c>
      <c r="K63" s="106">
        <v>1</v>
      </c>
      <c r="L63" s="106">
        <f t="shared" si="3"/>
        <v>16</v>
      </c>
      <c r="M63" s="106">
        <f t="shared" si="4"/>
        <v>1120</v>
      </c>
      <c r="N63" s="117"/>
      <c r="O63" s="117"/>
      <c r="P63" s="117"/>
      <c r="Q63" s="117"/>
      <c r="R63" s="117"/>
      <c r="S63" s="106"/>
    </row>
    <row r="64" customFormat="1" ht="27" hidden="1" spans="1:19">
      <c r="A64" s="104"/>
      <c r="B64" s="105" t="s">
        <v>197</v>
      </c>
      <c r="C64" s="105" t="s">
        <v>274</v>
      </c>
      <c r="D64" s="106" t="s">
        <v>275</v>
      </c>
      <c r="E64" s="106" t="s">
        <v>276</v>
      </c>
      <c r="F64" s="105" t="s">
        <v>291</v>
      </c>
      <c r="G64" s="105" t="s">
        <v>292</v>
      </c>
      <c r="H64" s="106" t="s">
        <v>115</v>
      </c>
      <c r="I64" s="106" t="s">
        <v>279</v>
      </c>
      <c r="J64" s="106" t="s">
        <v>154</v>
      </c>
      <c r="K64" s="106">
        <v>1</v>
      </c>
      <c r="L64" s="106">
        <f t="shared" si="3"/>
        <v>16</v>
      </c>
      <c r="M64" s="106">
        <f t="shared" si="4"/>
        <v>1120</v>
      </c>
      <c r="N64" s="117"/>
      <c r="O64" s="117"/>
      <c r="P64" s="117"/>
      <c r="Q64" s="117"/>
      <c r="R64" s="117"/>
      <c r="S64" s="106"/>
    </row>
    <row r="65" customFormat="1" ht="27" hidden="1" spans="1:19">
      <c r="A65" s="104"/>
      <c r="B65" s="105" t="s">
        <v>197</v>
      </c>
      <c r="C65" s="105" t="s">
        <v>274</v>
      </c>
      <c r="D65" s="106" t="s">
        <v>275</v>
      </c>
      <c r="E65" s="106" t="s">
        <v>276</v>
      </c>
      <c r="F65" s="105" t="s">
        <v>293</v>
      </c>
      <c r="G65" s="105" t="s">
        <v>294</v>
      </c>
      <c r="H65" s="106" t="s">
        <v>115</v>
      </c>
      <c r="I65" s="106" t="s">
        <v>279</v>
      </c>
      <c r="J65" s="106" t="s">
        <v>295</v>
      </c>
      <c r="K65" s="106">
        <v>1</v>
      </c>
      <c r="L65" s="106">
        <f t="shared" si="3"/>
        <v>16</v>
      </c>
      <c r="M65" s="106">
        <f t="shared" si="4"/>
        <v>1120</v>
      </c>
      <c r="N65" s="117"/>
      <c r="O65" s="117"/>
      <c r="P65" s="117"/>
      <c r="Q65" s="117"/>
      <c r="R65" s="117"/>
      <c r="S65" s="106"/>
    </row>
    <row r="66" customFormat="1" ht="27" hidden="1" spans="1:19">
      <c r="A66" s="104"/>
      <c r="B66" s="105" t="s">
        <v>197</v>
      </c>
      <c r="C66" s="105" t="s">
        <v>274</v>
      </c>
      <c r="D66" s="106" t="s">
        <v>275</v>
      </c>
      <c r="E66" s="106" t="s">
        <v>276</v>
      </c>
      <c r="F66" s="105" t="s">
        <v>296</v>
      </c>
      <c r="G66" s="105" t="s">
        <v>297</v>
      </c>
      <c r="H66" s="106" t="s">
        <v>115</v>
      </c>
      <c r="I66" s="106" t="s">
        <v>279</v>
      </c>
      <c r="J66" s="106" t="s">
        <v>212</v>
      </c>
      <c r="K66" s="106">
        <v>1</v>
      </c>
      <c r="L66" s="106">
        <f t="shared" si="3"/>
        <v>16</v>
      </c>
      <c r="M66" s="106">
        <f t="shared" si="4"/>
        <v>1120</v>
      </c>
      <c r="N66" s="113"/>
      <c r="O66" s="113"/>
      <c r="P66" s="113"/>
      <c r="Q66" s="113"/>
      <c r="R66" s="113"/>
      <c r="S66" s="106"/>
    </row>
    <row r="67" customFormat="1" ht="27" hidden="1" spans="1:19">
      <c r="A67" s="104"/>
      <c r="B67" s="105" t="s">
        <v>298</v>
      </c>
      <c r="C67" s="105" t="s">
        <v>299</v>
      </c>
      <c r="D67" s="106" t="s">
        <v>300</v>
      </c>
      <c r="E67" s="106" t="s">
        <v>301</v>
      </c>
      <c r="F67" s="105" t="s">
        <v>302</v>
      </c>
      <c r="G67" s="105" t="s">
        <v>303</v>
      </c>
      <c r="H67" s="106">
        <v>24</v>
      </c>
      <c r="I67" s="106" t="s">
        <v>304</v>
      </c>
      <c r="J67" s="106" t="s">
        <v>305</v>
      </c>
      <c r="K67" s="106">
        <v>1.1</v>
      </c>
      <c r="L67" s="106">
        <f t="shared" ref="L67:L76" si="5">H67*K67</f>
        <v>26.4</v>
      </c>
      <c r="M67" s="106">
        <f t="shared" ref="M67:M76" si="6">L67*70</f>
        <v>1848</v>
      </c>
      <c r="N67" s="112">
        <v>0</v>
      </c>
      <c r="O67" s="112">
        <v>0</v>
      </c>
      <c r="P67" s="112">
        <v>0</v>
      </c>
      <c r="Q67" s="112">
        <f>M67+M68</f>
        <v>3696</v>
      </c>
      <c r="R67" s="112"/>
      <c r="S67" s="106"/>
    </row>
    <row r="68" customFormat="1" ht="27" hidden="1" spans="1:19">
      <c r="A68" s="104"/>
      <c r="B68" s="105" t="s">
        <v>298</v>
      </c>
      <c r="C68" s="105" t="s">
        <v>299</v>
      </c>
      <c r="D68" s="106" t="s">
        <v>300</v>
      </c>
      <c r="E68" s="106" t="s">
        <v>301</v>
      </c>
      <c r="F68" s="105" t="s">
        <v>306</v>
      </c>
      <c r="G68" s="105" t="s">
        <v>307</v>
      </c>
      <c r="H68" s="106">
        <v>24</v>
      </c>
      <c r="I68" s="106" t="s">
        <v>304</v>
      </c>
      <c r="J68" s="106" t="s">
        <v>230</v>
      </c>
      <c r="K68" s="106">
        <v>1.1</v>
      </c>
      <c r="L68" s="106">
        <f t="shared" si="5"/>
        <v>26.4</v>
      </c>
      <c r="M68" s="106">
        <f t="shared" si="6"/>
        <v>1848</v>
      </c>
      <c r="N68" s="113"/>
      <c r="O68" s="113"/>
      <c r="P68" s="113"/>
      <c r="Q68" s="113"/>
      <c r="R68" s="113"/>
      <c r="S68" s="106"/>
    </row>
    <row r="69" s="88" customFormat="1" ht="27" hidden="1" spans="1:19">
      <c r="A69" s="104"/>
      <c r="B69" s="124" t="s">
        <v>298</v>
      </c>
      <c r="C69" s="124" t="s">
        <v>308</v>
      </c>
      <c r="D69" s="125" t="s">
        <v>309</v>
      </c>
      <c r="E69" s="125" t="s">
        <v>310</v>
      </c>
      <c r="F69" s="124" t="s">
        <v>311</v>
      </c>
      <c r="G69" s="124" t="s">
        <v>134</v>
      </c>
      <c r="H69" s="125">
        <v>48</v>
      </c>
      <c r="I69" s="125" t="s">
        <v>312</v>
      </c>
      <c r="J69" s="125" t="s">
        <v>313</v>
      </c>
      <c r="K69" s="125">
        <v>1.2</v>
      </c>
      <c r="L69" s="125">
        <f t="shared" si="5"/>
        <v>57.6</v>
      </c>
      <c r="M69" s="125">
        <f t="shared" si="6"/>
        <v>4032</v>
      </c>
      <c r="N69" s="125">
        <v>0</v>
      </c>
      <c r="O69" s="125">
        <v>0</v>
      </c>
      <c r="P69" s="125">
        <v>0</v>
      </c>
      <c r="Q69" s="125">
        <f>M69+P69</f>
        <v>4032</v>
      </c>
      <c r="R69" s="125"/>
      <c r="S69" s="125"/>
    </row>
    <row r="70" s="89" customFormat="1" ht="30" customHeight="1" spans="1:19">
      <c r="A70" s="126">
        <v>24</v>
      </c>
      <c r="B70" s="126" t="s">
        <v>110</v>
      </c>
      <c r="C70" s="126" t="s">
        <v>72</v>
      </c>
      <c r="D70" s="13" t="s">
        <v>224</v>
      </c>
      <c r="E70" s="13" t="s">
        <v>225</v>
      </c>
      <c r="F70" s="126" t="s">
        <v>226</v>
      </c>
      <c r="G70" s="126" t="s">
        <v>180</v>
      </c>
      <c r="H70" s="13">
        <v>24</v>
      </c>
      <c r="I70" s="13" t="s">
        <v>181</v>
      </c>
      <c r="J70" s="13" t="s">
        <v>227</v>
      </c>
      <c r="K70" s="13">
        <v>1.2</v>
      </c>
      <c r="L70" s="13">
        <f t="shared" si="5"/>
        <v>28.8</v>
      </c>
      <c r="M70" s="13">
        <f t="shared" si="6"/>
        <v>2016</v>
      </c>
      <c r="N70" s="127">
        <v>1</v>
      </c>
      <c r="O70" s="127">
        <v>6</v>
      </c>
      <c r="P70" s="127">
        <v>720</v>
      </c>
      <c r="Q70" s="127">
        <f>M70+M71+M72+720</f>
        <v>6432</v>
      </c>
      <c r="R70" s="127">
        <f t="shared" ref="R70:R72" si="7">L70*30</f>
        <v>864</v>
      </c>
      <c r="S70" s="135">
        <f>SUM(R70:R72)</f>
        <v>2448</v>
      </c>
    </row>
    <row r="71" s="89" customFormat="1" ht="30" customHeight="1" spans="1:19">
      <c r="A71" s="126">
        <v>25</v>
      </c>
      <c r="B71" s="126" t="s">
        <v>110</v>
      </c>
      <c r="C71" s="126" t="s">
        <v>72</v>
      </c>
      <c r="D71" s="13" t="s">
        <v>224</v>
      </c>
      <c r="E71" s="13" t="s">
        <v>225</v>
      </c>
      <c r="F71" s="126" t="s">
        <v>228</v>
      </c>
      <c r="G71" s="126" t="s">
        <v>184</v>
      </c>
      <c r="H71" s="13">
        <v>24</v>
      </c>
      <c r="I71" s="13" t="s">
        <v>181</v>
      </c>
      <c r="J71" s="13" t="s">
        <v>176</v>
      </c>
      <c r="K71" s="13">
        <v>1.1</v>
      </c>
      <c r="L71" s="13">
        <f t="shared" si="5"/>
        <v>26.4</v>
      </c>
      <c r="M71" s="13">
        <f t="shared" si="6"/>
        <v>1848</v>
      </c>
      <c r="N71" s="128"/>
      <c r="O71" s="128"/>
      <c r="P71" s="128"/>
      <c r="Q71" s="128"/>
      <c r="R71" s="127">
        <f t="shared" si="7"/>
        <v>792</v>
      </c>
      <c r="S71" s="136"/>
    </row>
    <row r="72" s="89" customFormat="1" ht="30" customHeight="1" spans="1:19">
      <c r="A72" s="126">
        <v>26</v>
      </c>
      <c r="B72" s="126" t="s">
        <v>110</v>
      </c>
      <c r="C72" s="126" t="s">
        <v>72</v>
      </c>
      <c r="D72" s="13" t="s">
        <v>224</v>
      </c>
      <c r="E72" s="13" t="s">
        <v>225</v>
      </c>
      <c r="F72" s="126" t="s">
        <v>229</v>
      </c>
      <c r="G72" s="126" t="s">
        <v>187</v>
      </c>
      <c r="H72" s="13">
        <v>24</v>
      </c>
      <c r="I72" s="13" t="s">
        <v>181</v>
      </c>
      <c r="J72" s="13" t="s">
        <v>230</v>
      </c>
      <c r="K72" s="13">
        <v>1.1</v>
      </c>
      <c r="L72" s="13">
        <f t="shared" si="5"/>
        <v>26.4</v>
      </c>
      <c r="M72" s="13">
        <f t="shared" si="6"/>
        <v>1848</v>
      </c>
      <c r="N72" s="129"/>
      <c r="O72" s="129"/>
      <c r="P72" s="129"/>
      <c r="Q72" s="129"/>
      <c r="R72" s="127">
        <f t="shared" si="7"/>
        <v>792</v>
      </c>
      <c r="S72" s="137"/>
    </row>
    <row r="73" s="86" customFormat="1" ht="30" customHeight="1" spans="1:19">
      <c r="A73" s="101">
        <v>27</v>
      </c>
      <c r="B73" s="101" t="s">
        <v>110</v>
      </c>
      <c r="C73" s="102" t="s">
        <v>11</v>
      </c>
      <c r="D73" s="103" t="s">
        <v>314</v>
      </c>
      <c r="E73" s="103" t="s">
        <v>315</v>
      </c>
      <c r="F73" s="102" t="s">
        <v>316</v>
      </c>
      <c r="G73" s="102" t="s">
        <v>317</v>
      </c>
      <c r="H73" s="103">
        <v>20</v>
      </c>
      <c r="I73" s="103" t="s">
        <v>203</v>
      </c>
      <c r="J73" s="103" t="s">
        <v>154</v>
      </c>
      <c r="K73" s="103">
        <v>1</v>
      </c>
      <c r="L73" s="103">
        <f t="shared" si="5"/>
        <v>20</v>
      </c>
      <c r="M73" s="103">
        <f t="shared" si="6"/>
        <v>1400</v>
      </c>
      <c r="N73" s="109">
        <v>0</v>
      </c>
      <c r="O73" s="109">
        <v>0</v>
      </c>
      <c r="P73" s="109">
        <v>0</v>
      </c>
      <c r="Q73" s="109">
        <f>M73+M74+M75+M76</f>
        <v>8064</v>
      </c>
      <c r="R73" s="118">
        <f t="shared" ref="R73:R76" si="8">L73*30</f>
        <v>600</v>
      </c>
      <c r="S73" s="118">
        <f>SUM(R73:R76)</f>
        <v>3456</v>
      </c>
    </row>
    <row r="74" s="86" customFormat="1" ht="30" customHeight="1" spans="1:19">
      <c r="A74" s="101">
        <v>28</v>
      </c>
      <c r="B74" s="101" t="s">
        <v>110</v>
      </c>
      <c r="C74" s="102" t="s">
        <v>11</v>
      </c>
      <c r="D74" s="103" t="s">
        <v>314</v>
      </c>
      <c r="E74" s="103" t="s">
        <v>315</v>
      </c>
      <c r="F74" s="102" t="s">
        <v>318</v>
      </c>
      <c r="G74" s="102" t="s">
        <v>157</v>
      </c>
      <c r="H74" s="103">
        <v>28</v>
      </c>
      <c r="I74" s="103" t="s">
        <v>203</v>
      </c>
      <c r="J74" s="103" t="s">
        <v>319</v>
      </c>
      <c r="K74" s="103">
        <v>1.1</v>
      </c>
      <c r="L74" s="103">
        <f t="shared" si="5"/>
        <v>30.8</v>
      </c>
      <c r="M74" s="103">
        <f t="shared" si="6"/>
        <v>2156</v>
      </c>
      <c r="N74" s="110"/>
      <c r="O74" s="110"/>
      <c r="P74" s="110"/>
      <c r="Q74" s="110"/>
      <c r="R74" s="118">
        <f t="shared" si="8"/>
        <v>924</v>
      </c>
      <c r="S74" s="138"/>
    </row>
    <row r="75" s="86" customFormat="1" ht="30" customHeight="1" spans="1:19">
      <c r="A75" s="101">
        <v>29</v>
      </c>
      <c r="B75" s="101" t="s">
        <v>110</v>
      </c>
      <c r="C75" s="102" t="s">
        <v>11</v>
      </c>
      <c r="D75" s="103" t="s">
        <v>314</v>
      </c>
      <c r="E75" s="103" t="s">
        <v>315</v>
      </c>
      <c r="F75" s="102" t="s">
        <v>320</v>
      </c>
      <c r="G75" s="102" t="s">
        <v>160</v>
      </c>
      <c r="H75" s="103">
        <v>28</v>
      </c>
      <c r="I75" s="103" t="s">
        <v>203</v>
      </c>
      <c r="J75" s="103" t="s">
        <v>321</v>
      </c>
      <c r="K75" s="103">
        <v>1.2</v>
      </c>
      <c r="L75" s="103">
        <f t="shared" si="5"/>
        <v>33.6</v>
      </c>
      <c r="M75" s="103">
        <f t="shared" si="6"/>
        <v>2352</v>
      </c>
      <c r="N75" s="110"/>
      <c r="O75" s="110"/>
      <c r="P75" s="110"/>
      <c r="Q75" s="110"/>
      <c r="R75" s="118">
        <f t="shared" si="8"/>
        <v>1008</v>
      </c>
      <c r="S75" s="138"/>
    </row>
    <row r="76" s="86" customFormat="1" ht="30" customHeight="1" spans="1:19">
      <c r="A76" s="101">
        <v>30</v>
      </c>
      <c r="B76" s="101" t="s">
        <v>110</v>
      </c>
      <c r="C76" s="102" t="s">
        <v>11</v>
      </c>
      <c r="D76" s="103" t="s">
        <v>314</v>
      </c>
      <c r="E76" s="103" t="s">
        <v>315</v>
      </c>
      <c r="F76" s="102" t="s">
        <v>322</v>
      </c>
      <c r="G76" s="102" t="s">
        <v>323</v>
      </c>
      <c r="H76" s="103">
        <v>28</v>
      </c>
      <c r="I76" s="103" t="s">
        <v>203</v>
      </c>
      <c r="J76" s="103" t="s">
        <v>324</v>
      </c>
      <c r="K76" s="103">
        <v>1.1</v>
      </c>
      <c r="L76" s="103">
        <f t="shared" si="5"/>
        <v>30.8</v>
      </c>
      <c r="M76" s="103">
        <f t="shared" si="6"/>
        <v>2156</v>
      </c>
      <c r="N76" s="111"/>
      <c r="O76" s="111"/>
      <c r="P76" s="111"/>
      <c r="Q76" s="111"/>
      <c r="R76" s="118">
        <f t="shared" si="8"/>
        <v>924</v>
      </c>
      <c r="S76" s="139"/>
    </row>
    <row r="77" s="87" customFormat="1" ht="27" hidden="1" spans="1:19">
      <c r="A77" s="104"/>
      <c r="B77" s="107" t="s">
        <v>298</v>
      </c>
      <c r="C77" s="107" t="s">
        <v>325</v>
      </c>
      <c r="D77" s="108" t="s">
        <v>326</v>
      </c>
      <c r="E77" s="108" t="s">
        <v>327</v>
      </c>
      <c r="F77" s="107" t="s">
        <v>328</v>
      </c>
      <c r="G77" s="107" t="s">
        <v>329</v>
      </c>
      <c r="H77" s="108">
        <v>12</v>
      </c>
      <c r="I77" s="108" t="s">
        <v>312</v>
      </c>
      <c r="J77" s="108" t="s">
        <v>148</v>
      </c>
      <c r="K77" s="108">
        <v>1</v>
      </c>
      <c r="L77" s="108">
        <f t="shared" ref="L73:L101" si="9">H77*K77</f>
        <v>12</v>
      </c>
      <c r="M77" s="108">
        <f t="shared" ref="M73:M101" si="10">L77*70</f>
        <v>840</v>
      </c>
      <c r="N77" s="114">
        <v>1</v>
      </c>
      <c r="O77" s="114">
        <v>5</v>
      </c>
      <c r="P77" s="114">
        <v>600</v>
      </c>
      <c r="Q77" s="114">
        <f>M77+M78+M79+600</f>
        <v>4380</v>
      </c>
      <c r="R77" s="114"/>
      <c r="S77" s="108"/>
    </row>
    <row r="78" s="87" customFormat="1" ht="27" hidden="1" spans="1:19">
      <c r="A78" s="104"/>
      <c r="B78" s="107" t="s">
        <v>298</v>
      </c>
      <c r="C78" s="107" t="s">
        <v>325</v>
      </c>
      <c r="D78" s="108" t="s">
        <v>326</v>
      </c>
      <c r="E78" s="108" t="s">
        <v>327</v>
      </c>
      <c r="F78" s="107" t="s">
        <v>330</v>
      </c>
      <c r="G78" s="107" t="s">
        <v>331</v>
      </c>
      <c r="H78" s="108">
        <v>20</v>
      </c>
      <c r="I78" s="108" t="s">
        <v>312</v>
      </c>
      <c r="J78" s="108" t="s">
        <v>163</v>
      </c>
      <c r="K78" s="108">
        <v>1.1</v>
      </c>
      <c r="L78" s="108">
        <f t="shared" si="9"/>
        <v>22</v>
      </c>
      <c r="M78" s="108">
        <f t="shared" si="10"/>
        <v>1540</v>
      </c>
      <c r="N78" s="116"/>
      <c r="O78" s="116"/>
      <c r="P78" s="116"/>
      <c r="Q78" s="116"/>
      <c r="R78" s="116"/>
      <c r="S78" s="108"/>
    </row>
    <row r="79" s="87" customFormat="1" ht="27" hidden="1" spans="1:19">
      <c r="A79" s="104"/>
      <c r="B79" s="107" t="s">
        <v>298</v>
      </c>
      <c r="C79" s="107" t="s">
        <v>325</v>
      </c>
      <c r="D79" s="108" t="s">
        <v>326</v>
      </c>
      <c r="E79" s="108" t="s">
        <v>327</v>
      </c>
      <c r="F79" s="107" t="s">
        <v>332</v>
      </c>
      <c r="G79" s="107" t="s">
        <v>285</v>
      </c>
      <c r="H79" s="108">
        <v>20</v>
      </c>
      <c r="I79" s="108" t="s">
        <v>312</v>
      </c>
      <c r="J79" s="108" t="s">
        <v>212</v>
      </c>
      <c r="K79" s="108">
        <v>1</v>
      </c>
      <c r="L79" s="108">
        <f t="shared" si="9"/>
        <v>20</v>
      </c>
      <c r="M79" s="108">
        <f t="shared" si="10"/>
        <v>1400</v>
      </c>
      <c r="N79" s="115"/>
      <c r="O79" s="115"/>
      <c r="P79" s="115"/>
      <c r="Q79" s="115"/>
      <c r="R79" s="115"/>
      <c r="S79" s="108"/>
    </row>
    <row r="80" s="87" customFormat="1" ht="27" hidden="1" spans="1:19">
      <c r="A80" s="104"/>
      <c r="B80" s="107" t="s">
        <v>298</v>
      </c>
      <c r="C80" s="107" t="s">
        <v>333</v>
      </c>
      <c r="D80" s="108" t="s">
        <v>326</v>
      </c>
      <c r="E80" s="108" t="s">
        <v>327</v>
      </c>
      <c r="F80" s="107" t="s">
        <v>328</v>
      </c>
      <c r="G80" s="107" t="s">
        <v>329</v>
      </c>
      <c r="H80" s="108">
        <v>15</v>
      </c>
      <c r="I80" s="108" t="s">
        <v>312</v>
      </c>
      <c r="J80" s="108" t="s">
        <v>148</v>
      </c>
      <c r="K80" s="108">
        <v>1</v>
      </c>
      <c r="L80" s="108">
        <f t="shared" si="9"/>
        <v>15</v>
      </c>
      <c r="M80" s="108">
        <f t="shared" si="10"/>
        <v>1050</v>
      </c>
      <c r="N80" s="114">
        <v>1</v>
      </c>
      <c r="O80" s="114">
        <v>5</v>
      </c>
      <c r="P80" s="114">
        <v>600</v>
      </c>
      <c r="Q80" s="114">
        <f>M80+M81+M82+600</f>
        <v>4590</v>
      </c>
      <c r="R80" s="114"/>
      <c r="S80" s="108"/>
    </row>
    <row r="81" s="87" customFormat="1" ht="27" hidden="1" spans="1:19">
      <c r="A81" s="104"/>
      <c r="B81" s="107" t="s">
        <v>298</v>
      </c>
      <c r="C81" s="107" t="s">
        <v>333</v>
      </c>
      <c r="D81" s="108" t="s">
        <v>326</v>
      </c>
      <c r="E81" s="108" t="s">
        <v>327</v>
      </c>
      <c r="F81" s="107" t="s">
        <v>330</v>
      </c>
      <c r="G81" s="107" t="s">
        <v>331</v>
      </c>
      <c r="H81" s="108">
        <v>20</v>
      </c>
      <c r="I81" s="108" t="s">
        <v>312</v>
      </c>
      <c r="J81" s="108" t="s">
        <v>163</v>
      </c>
      <c r="K81" s="108">
        <v>1.1</v>
      </c>
      <c r="L81" s="108">
        <f t="shared" si="9"/>
        <v>22</v>
      </c>
      <c r="M81" s="108">
        <f t="shared" si="10"/>
        <v>1540</v>
      </c>
      <c r="N81" s="116"/>
      <c r="O81" s="116"/>
      <c r="P81" s="116"/>
      <c r="Q81" s="116"/>
      <c r="R81" s="116"/>
      <c r="S81" s="108"/>
    </row>
    <row r="82" s="87" customFormat="1" ht="27" hidden="1" spans="1:19">
      <c r="A82" s="104"/>
      <c r="B82" s="107" t="s">
        <v>298</v>
      </c>
      <c r="C82" s="107" t="s">
        <v>333</v>
      </c>
      <c r="D82" s="108" t="s">
        <v>326</v>
      </c>
      <c r="E82" s="108" t="s">
        <v>327</v>
      </c>
      <c r="F82" s="107" t="s">
        <v>332</v>
      </c>
      <c r="G82" s="107" t="s">
        <v>285</v>
      </c>
      <c r="H82" s="108">
        <v>20</v>
      </c>
      <c r="I82" s="108" t="s">
        <v>312</v>
      </c>
      <c r="J82" s="108" t="s">
        <v>212</v>
      </c>
      <c r="K82" s="108">
        <v>1</v>
      </c>
      <c r="L82" s="108">
        <f t="shared" si="9"/>
        <v>20</v>
      </c>
      <c r="M82" s="108">
        <f t="shared" si="10"/>
        <v>1400</v>
      </c>
      <c r="N82" s="115"/>
      <c r="O82" s="115"/>
      <c r="P82" s="115"/>
      <c r="Q82" s="115"/>
      <c r="R82" s="115"/>
      <c r="S82" s="108"/>
    </row>
    <row r="83" s="87" customFormat="1" ht="27" hidden="1" spans="1:19">
      <c r="A83" s="104"/>
      <c r="B83" s="107" t="s">
        <v>298</v>
      </c>
      <c r="C83" s="107" t="s">
        <v>334</v>
      </c>
      <c r="D83" s="108" t="s">
        <v>326</v>
      </c>
      <c r="E83" s="108" t="s">
        <v>327</v>
      </c>
      <c r="F83" s="107" t="s">
        <v>335</v>
      </c>
      <c r="G83" s="107" t="s">
        <v>336</v>
      </c>
      <c r="H83" s="108">
        <v>20</v>
      </c>
      <c r="I83" s="108" t="s">
        <v>312</v>
      </c>
      <c r="J83" s="108" t="s">
        <v>121</v>
      </c>
      <c r="K83" s="108">
        <v>1.1</v>
      </c>
      <c r="L83" s="108">
        <f t="shared" si="9"/>
        <v>22</v>
      </c>
      <c r="M83" s="108">
        <f t="shared" si="10"/>
        <v>1540</v>
      </c>
      <c r="N83" s="114">
        <v>1</v>
      </c>
      <c r="O83" s="114">
        <v>5</v>
      </c>
      <c r="P83" s="114">
        <v>600</v>
      </c>
      <c r="Q83" s="114">
        <f>M83+M84+M85+600</f>
        <v>5220</v>
      </c>
      <c r="R83" s="114"/>
      <c r="S83" s="108"/>
    </row>
    <row r="84" s="87" customFormat="1" ht="27" hidden="1" spans="1:19">
      <c r="A84" s="104"/>
      <c r="B84" s="107" t="s">
        <v>298</v>
      </c>
      <c r="C84" s="107" t="s">
        <v>334</v>
      </c>
      <c r="D84" s="108" t="s">
        <v>326</v>
      </c>
      <c r="E84" s="108" t="s">
        <v>327</v>
      </c>
      <c r="F84" s="107" t="s">
        <v>337</v>
      </c>
      <c r="G84" s="107" t="s">
        <v>338</v>
      </c>
      <c r="H84" s="108">
        <v>20</v>
      </c>
      <c r="I84" s="108" t="s">
        <v>312</v>
      </c>
      <c r="J84" s="108" t="s">
        <v>324</v>
      </c>
      <c r="K84" s="108">
        <v>1.1</v>
      </c>
      <c r="L84" s="108">
        <f t="shared" si="9"/>
        <v>22</v>
      </c>
      <c r="M84" s="108">
        <f t="shared" si="10"/>
        <v>1540</v>
      </c>
      <c r="N84" s="116"/>
      <c r="O84" s="116"/>
      <c r="P84" s="116"/>
      <c r="Q84" s="116"/>
      <c r="R84" s="116"/>
      <c r="S84" s="108"/>
    </row>
    <row r="85" s="87" customFormat="1" ht="27" hidden="1" spans="1:19">
      <c r="A85" s="104"/>
      <c r="B85" s="107" t="s">
        <v>298</v>
      </c>
      <c r="C85" s="107" t="s">
        <v>334</v>
      </c>
      <c r="D85" s="108" t="s">
        <v>326</v>
      </c>
      <c r="E85" s="108" t="s">
        <v>327</v>
      </c>
      <c r="F85" s="107" t="s">
        <v>339</v>
      </c>
      <c r="G85" s="107" t="s">
        <v>340</v>
      </c>
      <c r="H85" s="108">
        <v>20</v>
      </c>
      <c r="I85" s="108" t="s">
        <v>312</v>
      </c>
      <c r="J85" s="108" t="s">
        <v>324</v>
      </c>
      <c r="K85" s="108">
        <v>1.1</v>
      </c>
      <c r="L85" s="108">
        <f t="shared" si="9"/>
        <v>22</v>
      </c>
      <c r="M85" s="108">
        <f t="shared" si="10"/>
        <v>1540</v>
      </c>
      <c r="N85" s="115"/>
      <c r="O85" s="115"/>
      <c r="P85" s="115"/>
      <c r="Q85" s="115"/>
      <c r="R85" s="115"/>
      <c r="S85" s="108"/>
    </row>
    <row r="86" s="87" customFormat="1" ht="27" hidden="1" spans="1:19">
      <c r="A86" s="104"/>
      <c r="B86" s="107" t="s">
        <v>298</v>
      </c>
      <c r="C86" s="107" t="s">
        <v>341</v>
      </c>
      <c r="D86" s="108" t="s">
        <v>326</v>
      </c>
      <c r="E86" s="108" t="s">
        <v>327</v>
      </c>
      <c r="F86" s="107" t="s">
        <v>335</v>
      </c>
      <c r="G86" s="107" t="s">
        <v>336</v>
      </c>
      <c r="H86" s="108">
        <v>20</v>
      </c>
      <c r="I86" s="108" t="s">
        <v>312</v>
      </c>
      <c r="J86" s="108" t="s">
        <v>121</v>
      </c>
      <c r="K86" s="108">
        <v>1.1</v>
      </c>
      <c r="L86" s="108">
        <f t="shared" si="9"/>
        <v>22</v>
      </c>
      <c r="M86" s="108">
        <f t="shared" si="10"/>
        <v>1540</v>
      </c>
      <c r="N86" s="114">
        <v>1</v>
      </c>
      <c r="O86" s="114">
        <v>5</v>
      </c>
      <c r="P86" s="114">
        <v>600</v>
      </c>
      <c r="Q86" s="114">
        <f>M86+M87+M88+600</f>
        <v>5220</v>
      </c>
      <c r="R86" s="114"/>
      <c r="S86" s="108"/>
    </row>
    <row r="87" s="87" customFormat="1" ht="27" hidden="1" spans="1:19">
      <c r="A87" s="104"/>
      <c r="B87" s="107" t="s">
        <v>298</v>
      </c>
      <c r="C87" s="107" t="s">
        <v>341</v>
      </c>
      <c r="D87" s="108" t="s">
        <v>326</v>
      </c>
      <c r="E87" s="108" t="s">
        <v>327</v>
      </c>
      <c r="F87" s="107" t="s">
        <v>337</v>
      </c>
      <c r="G87" s="107" t="s">
        <v>338</v>
      </c>
      <c r="H87" s="108">
        <v>20</v>
      </c>
      <c r="I87" s="108" t="s">
        <v>312</v>
      </c>
      <c r="J87" s="108" t="s">
        <v>324</v>
      </c>
      <c r="K87" s="108">
        <v>1.1</v>
      </c>
      <c r="L87" s="108">
        <f t="shared" si="9"/>
        <v>22</v>
      </c>
      <c r="M87" s="108">
        <f t="shared" si="10"/>
        <v>1540</v>
      </c>
      <c r="N87" s="116"/>
      <c r="O87" s="116"/>
      <c r="P87" s="116"/>
      <c r="Q87" s="116"/>
      <c r="R87" s="116"/>
      <c r="S87" s="108"/>
    </row>
    <row r="88" s="87" customFormat="1" ht="27" hidden="1" spans="1:19">
      <c r="A88" s="104"/>
      <c r="B88" s="107" t="s">
        <v>298</v>
      </c>
      <c r="C88" s="107" t="s">
        <v>341</v>
      </c>
      <c r="D88" s="108" t="s">
        <v>326</v>
      </c>
      <c r="E88" s="108" t="s">
        <v>327</v>
      </c>
      <c r="F88" s="107" t="s">
        <v>339</v>
      </c>
      <c r="G88" s="107" t="s">
        <v>340</v>
      </c>
      <c r="H88" s="108">
        <v>20</v>
      </c>
      <c r="I88" s="108" t="s">
        <v>312</v>
      </c>
      <c r="J88" s="108" t="s">
        <v>324</v>
      </c>
      <c r="K88" s="108">
        <v>1.1</v>
      </c>
      <c r="L88" s="108">
        <f t="shared" si="9"/>
        <v>22</v>
      </c>
      <c r="M88" s="108">
        <f t="shared" si="10"/>
        <v>1540</v>
      </c>
      <c r="N88" s="115"/>
      <c r="O88" s="115"/>
      <c r="P88" s="115"/>
      <c r="Q88" s="115"/>
      <c r="R88" s="115"/>
      <c r="S88" s="108"/>
    </row>
    <row r="89" s="87" customFormat="1" hidden="1" spans="1:19">
      <c r="A89" s="104"/>
      <c r="B89" s="107" t="s">
        <v>206</v>
      </c>
      <c r="C89" s="107" t="s">
        <v>342</v>
      </c>
      <c r="D89" s="108" t="s">
        <v>343</v>
      </c>
      <c r="E89" s="108" t="s">
        <v>344</v>
      </c>
      <c r="F89" s="107" t="s">
        <v>345</v>
      </c>
      <c r="G89" s="107" t="s">
        <v>346</v>
      </c>
      <c r="H89" s="108" t="s">
        <v>347</v>
      </c>
      <c r="I89" s="108" t="s">
        <v>181</v>
      </c>
      <c r="J89" s="108" t="s">
        <v>283</v>
      </c>
      <c r="K89" s="108">
        <v>1</v>
      </c>
      <c r="L89" s="108">
        <f t="shared" si="9"/>
        <v>32</v>
      </c>
      <c r="M89" s="108">
        <f t="shared" si="10"/>
        <v>2240</v>
      </c>
      <c r="N89" s="114">
        <v>1</v>
      </c>
      <c r="O89" s="114">
        <v>8</v>
      </c>
      <c r="P89" s="114">
        <v>960</v>
      </c>
      <c r="Q89" s="114">
        <f>M89+M90+M91+960</f>
        <v>7680</v>
      </c>
      <c r="R89" s="114"/>
      <c r="S89" s="114"/>
    </row>
    <row r="90" s="87" customFormat="1" hidden="1" spans="1:19">
      <c r="A90" s="104"/>
      <c r="B90" s="107" t="s">
        <v>206</v>
      </c>
      <c r="C90" s="107" t="s">
        <v>342</v>
      </c>
      <c r="D90" s="108" t="s">
        <v>343</v>
      </c>
      <c r="E90" s="108" t="s">
        <v>344</v>
      </c>
      <c r="F90" s="107" t="s">
        <v>348</v>
      </c>
      <c r="G90" s="107" t="s">
        <v>349</v>
      </c>
      <c r="H90" s="108" t="s">
        <v>347</v>
      </c>
      <c r="I90" s="108" t="s">
        <v>181</v>
      </c>
      <c r="J90" s="108" t="s">
        <v>350</v>
      </c>
      <c r="K90" s="108">
        <v>1</v>
      </c>
      <c r="L90" s="108">
        <f t="shared" si="9"/>
        <v>32</v>
      </c>
      <c r="M90" s="108">
        <f t="shared" si="10"/>
        <v>2240</v>
      </c>
      <c r="N90" s="116"/>
      <c r="O90" s="116"/>
      <c r="P90" s="116"/>
      <c r="Q90" s="116"/>
      <c r="R90" s="116"/>
      <c r="S90" s="116"/>
    </row>
    <row r="91" s="87" customFormat="1" hidden="1" spans="1:19">
      <c r="A91" s="104"/>
      <c r="B91" s="107" t="s">
        <v>206</v>
      </c>
      <c r="C91" s="107" t="s">
        <v>342</v>
      </c>
      <c r="D91" s="108" t="s">
        <v>343</v>
      </c>
      <c r="E91" s="108" t="s">
        <v>344</v>
      </c>
      <c r="F91" s="107" t="s">
        <v>351</v>
      </c>
      <c r="G91" s="107" t="s">
        <v>352</v>
      </c>
      <c r="H91" s="108" t="s">
        <v>347</v>
      </c>
      <c r="I91" s="108" t="s">
        <v>181</v>
      </c>
      <c r="J91" s="108" t="s">
        <v>204</v>
      </c>
      <c r="K91" s="108">
        <v>1</v>
      </c>
      <c r="L91" s="108">
        <f t="shared" si="9"/>
        <v>32</v>
      </c>
      <c r="M91" s="108">
        <f t="shared" si="10"/>
        <v>2240</v>
      </c>
      <c r="N91" s="115"/>
      <c r="O91" s="115"/>
      <c r="P91" s="115"/>
      <c r="Q91" s="115"/>
      <c r="R91" s="115"/>
      <c r="S91" s="115"/>
    </row>
    <row r="92" s="86" customFormat="1" ht="30" customHeight="1" spans="1:19">
      <c r="A92" s="101">
        <v>31</v>
      </c>
      <c r="B92" s="101" t="s">
        <v>110</v>
      </c>
      <c r="C92" s="102" t="s">
        <v>76</v>
      </c>
      <c r="D92" s="103" t="s">
        <v>353</v>
      </c>
      <c r="E92" s="103" t="s">
        <v>354</v>
      </c>
      <c r="F92" s="102" t="s">
        <v>355</v>
      </c>
      <c r="G92" s="102" t="s">
        <v>356</v>
      </c>
      <c r="H92" s="103" t="s">
        <v>357</v>
      </c>
      <c r="I92" s="103" t="s">
        <v>181</v>
      </c>
      <c r="J92" s="103" t="s">
        <v>358</v>
      </c>
      <c r="K92" s="103">
        <v>1.2</v>
      </c>
      <c r="L92" s="103">
        <f t="shared" si="9"/>
        <v>9.6</v>
      </c>
      <c r="M92" s="103">
        <f t="shared" si="10"/>
        <v>672</v>
      </c>
      <c r="N92" s="103">
        <v>1</v>
      </c>
      <c r="O92" s="103">
        <v>2</v>
      </c>
      <c r="P92" s="103">
        <v>240</v>
      </c>
      <c r="Q92" s="103">
        <f>M92+P92</f>
        <v>912</v>
      </c>
      <c r="R92" s="118">
        <f>L92*30</f>
        <v>288</v>
      </c>
      <c r="S92" s="8">
        <f>R92</f>
        <v>288</v>
      </c>
    </row>
    <row r="93" customFormat="1" hidden="1" spans="1:19">
      <c r="A93" s="104"/>
      <c r="B93" s="105" t="s">
        <v>359</v>
      </c>
      <c r="C93" s="105" t="s">
        <v>360</v>
      </c>
      <c r="D93" s="106" t="s">
        <v>361</v>
      </c>
      <c r="E93" s="106" t="s">
        <v>362</v>
      </c>
      <c r="F93" s="105" t="s">
        <v>363</v>
      </c>
      <c r="G93" s="105" t="s">
        <v>364</v>
      </c>
      <c r="H93" s="106" t="s">
        <v>347</v>
      </c>
      <c r="I93" s="106" t="s">
        <v>181</v>
      </c>
      <c r="J93" s="106" t="s">
        <v>176</v>
      </c>
      <c r="K93" s="106">
        <v>1.1</v>
      </c>
      <c r="L93" s="106">
        <f t="shared" si="9"/>
        <v>35.2</v>
      </c>
      <c r="M93" s="106">
        <f t="shared" si="10"/>
        <v>2464</v>
      </c>
      <c r="N93" s="106">
        <v>1</v>
      </c>
      <c r="O93" s="106">
        <v>8</v>
      </c>
      <c r="P93" s="106">
        <v>960</v>
      </c>
      <c r="Q93" s="106">
        <f>M93+P93</f>
        <v>3424</v>
      </c>
      <c r="R93" s="106"/>
      <c r="S93" s="106"/>
    </row>
    <row r="94" customFormat="1" hidden="1" spans="1:19">
      <c r="A94" s="104"/>
      <c r="B94" s="105" t="s">
        <v>365</v>
      </c>
      <c r="C94" s="105" t="s">
        <v>366</v>
      </c>
      <c r="D94" s="106" t="s">
        <v>367</v>
      </c>
      <c r="E94" s="106" t="s">
        <v>368</v>
      </c>
      <c r="F94" s="105" t="s">
        <v>369</v>
      </c>
      <c r="G94" s="105" t="s">
        <v>370</v>
      </c>
      <c r="H94" s="106">
        <v>48</v>
      </c>
      <c r="I94" s="106" t="s">
        <v>371</v>
      </c>
      <c r="J94" s="106" t="s">
        <v>372</v>
      </c>
      <c r="K94" s="106">
        <v>1.3</v>
      </c>
      <c r="L94" s="106">
        <f t="shared" si="9"/>
        <v>62.4</v>
      </c>
      <c r="M94" s="106">
        <f t="shared" si="10"/>
        <v>4368</v>
      </c>
      <c r="N94" s="130">
        <v>1</v>
      </c>
      <c r="O94" s="130">
        <v>8</v>
      </c>
      <c r="P94" s="130">
        <v>960</v>
      </c>
      <c r="Q94" s="130">
        <f>M94+M95+M96+960</f>
        <v>13728</v>
      </c>
      <c r="R94" s="130"/>
      <c r="S94" s="106"/>
    </row>
    <row r="95" customFormat="1" ht="27" hidden="1" spans="1:19">
      <c r="A95" s="104"/>
      <c r="B95" s="105" t="s">
        <v>365</v>
      </c>
      <c r="C95" s="105" t="s">
        <v>366</v>
      </c>
      <c r="D95" s="106" t="s">
        <v>367</v>
      </c>
      <c r="E95" s="106" t="s">
        <v>368</v>
      </c>
      <c r="F95" s="105" t="s">
        <v>373</v>
      </c>
      <c r="G95" s="105" t="s">
        <v>374</v>
      </c>
      <c r="H95" s="106">
        <v>48</v>
      </c>
      <c r="I95" s="106" t="s">
        <v>371</v>
      </c>
      <c r="J95" s="106" t="s">
        <v>117</v>
      </c>
      <c r="K95" s="106">
        <v>1.3</v>
      </c>
      <c r="L95" s="106">
        <f t="shared" si="9"/>
        <v>62.4</v>
      </c>
      <c r="M95" s="106">
        <f t="shared" si="10"/>
        <v>4368</v>
      </c>
      <c r="N95" s="131"/>
      <c r="O95" s="131"/>
      <c r="P95" s="131"/>
      <c r="Q95" s="131"/>
      <c r="R95" s="131"/>
      <c r="S95" s="106"/>
    </row>
    <row r="96" customFormat="1" ht="27" hidden="1" spans="1:19">
      <c r="A96" s="104"/>
      <c r="B96" s="105" t="s">
        <v>365</v>
      </c>
      <c r="C96" s="105" t="s">
        <v>366</v>
      </c>
      <c r="D96" s="106" t="s">
        <v>367</v>
      </c>
      <c r="E96" s="106" t="s">
        <v>368</v>
      </c>
      <c r="F96" s="105" t="s">
        <v>375</v>
      </c>
      <c r="G96" s="105" t="s">
        <v>153</v>
      </c>
      <c r="H96" s="106">
        <v>48</v>
      </c>
      <c r="I96" s="106" t="s">
        <v>371</v>
      </c>
      <c r="J96" s="106" t="s">
        <v>376</v>
      </c>
      <c r="K96" s="106">
        <v>1.2</v>
      </c>
      <c r="L96" s="106">
        <f t="shared" si="9"/>
        <v>57.6</v>
      </c>
      <c r="M96" s="106">
        <f t="shared" si="10"/>
        <v>4032</v>
      </c>
      <c r="N96" s="132"/>
      <c r="O96" s="132"/>
      <c r="P96" s="132"/>
      <c r="Q96" s="132"/>
      <c r="R96" s="132"/>
      <c r="S96" s="106"/>
    </row>
    <row r="97" customFormat="1" hidden="1" spans="1:19">
      <c r="A97" s="104"/>
      <c r="B97" s="105" t="s">
        <v>365</v>
      </c>
      <c r="C97" s="105" t="s">
        <v>377</v>
      </c>
      <c r="D97" s="106" t="s">
        <v>367</v>
      </c>
      <c r="E97" s="106" t="s">
        <v>368</v>
      </c>
      <c r="F97" s="105" t="s">
        <v>369</v>
      </c>
      <c r="G97" s="105" t="s">
        <v>370</v>
      </c>
      <c r="H97" s="106">
        <v>48</v>
      </c>
      <c r="I97" s="106" t="s">
        <v>371</v>
      </c>
      <c r="J97" s="106" t="s">
        <v>372</v>
      </c>
      <c r="K97" s="106">
        <v>1.3</v>
      </c>
      <c r="L97" s="106">
        <f t="shared" si="9"/>
        <v>62.4</v>
      </c>
      <c r="M97" s="106">
        <f t="shared" si="10"/>
        <v>4368</v>
      </c>
      <c r="N97" s="130">
        <v>1</v>
      </c>
      <c r="O97" s="130">
        <v>8</v>
      </c>
      <c r="P97" s="130">
        <v>960</v>
      </c>
      <c r="Q97" s="130">
        <f>M97+M98+M99+960</f>
        <v>13728</v>
      </c>
      <c r="R97" s="130"/>
      <c r="S97" s="106"/>
    </row>
    <row r="98" customFormat="1" ht="27" hidden="1" spans="1:19">
      <c r="A98" s="104"/>
      <c r="B98" s="105" t="s">
        <v>365</v>
      </c>
      <c r="C98" s="105" t="s">
        <v>377</v>
      </c>
      <c r="D98" s="106" t="s">
        <v>367</v>
      </c>
      <c r="E98" s="106" t="s">
        <v>368</v>
      </c>
      <c r="F98" s="105" t="s">
        <v>373</v>
      </c>
      <c r="G98" s="105" t="s">
        <v>374</v>
      </c>
      <c r="H98" s="106">
        <v>48</v>
      </c>
      <c r="I98" s="106" t="s">
        <v>371</v>
      </c>
      <c r="J98" s="106" t="s">
        <v>117</v>
      </c>
      <c r="K98" s="106">
        <v>1.3</v>
      </c>
      <c r="L98" s="106">
        <f t="shared" si="9"/>
        <v>62.4</v>
      </c>
      <c r="M98" s="106">
        <f t="shared" si="10"/>
        <v>4368</v>
      </c>
      <c r="N98" s="131"/>
      <c r="O98" s="131"/>
      <c r="P98" s="131"/>
      <c r="Q98" s="131"/>
      <c r="R98" s="131"/>
      <c r="S98" s="106"/>
    </row>
    <row r="99" customFormat="1" ht="27" hidden="1" spans="1:19">
      <c r="A99" s="104"/>
      <c r="B99" s="105" t="s">
        <v>365</v>
      </c>
      <c r="C99" s="105" t="s">
        <v>377</v>
      </c>
      <c r="D99" s="106" t="s">
        <v>367</v>
      </c>
      <c r="E99" s="106" t="s">
        <v>368</v>
      </c>
      <c r="F99" s="105" t="s">
        <v>375</v>
      </c>
      <c r="G99" s="105" t="s">
        <v>153</v>
      </c>
      <c r="H99" s="106">
        <v>48</v>
      </c>
      <c r="I99" s="106" t="s">
        <v>371</v>
      </c>
      <c r="J99" s="106" t="s">
        <v>376</v>
      </c>
      <c r="K99" s="106">
        <v>1.2</v>
      </c>
      <c r="L99" s="106">
        <f t="shared" si="9"/>
        <v>57.6</v>
      </c>
      <c r="M99" s="106">
        <f t="shared" si="10"/>
        <v>4032</v>
      </c>
      <c r="N99" s="132"/>
      <c r="O99" s="132"/>
      <c r="P99" s="132"/>
      <c r="Q99" s="132"/>
      <c r="R99" s="132"/>
      <c r="S99" s="106"/>
    </row>
    <row r="100" s="87" customFormat="1" ht="27" hidden="1" spans="1:19">
      <c r="A100" s="104"/>
      <c r="B100" s="107" t="s">
        <v>365</v>
      </c>
      <c r="C100" s="107" t="s">
        <v>378</v>
      </c>
      <c r="D100" s="108" t="s">
        <v>367</v>
      </c>
      <c r="E100" s="108" t="s">
        <v>368</v>
      </c>
      <c r="F100" s="107" t="s">
        <v>379</v>
      </c>
      <c r="G100" s="107" t="s">
        <v>272</v>
      </c>
      <c r="H100" s="108" t="s">
        <v>214</v>
      </c>
      <c r="I100" s="108" t="s">
        <v>371</v>
      </c>
      <c r="J100" s="108" t="s">
        <v>380</v>
      </c>
      <c r="K100" s="108">
        <v>1.2</v>
      </c>
      <c r="L100" s="108">
        <f t="shared" si="9"/>
        <v>115.2</v>
      </c>
      <c r="M100" s="108">
        <f t="shared" si="10"/>
        <v>8064</v>
      </c>
      <c r="N100" s="114">
        <v>1</v>
      </c>
      <c r="O100" s="114">
        <v>16</v>
      </c>
      <c r="P100" s="114">
        <v>1920</v>
      </c>
      <c r="Q100" s="114">
        <f>M100+M101+1920</f>
        <v>18720</v>
      </c>
      <c r="R100" s="114"/>
      <c r="S100" s="108"/>
    </row>
    <row r="101" s="87" customFormat="1" ht="40.5" hidden="1" spans="1:19">
      <c r="A101" s="104"/>
      <c r="B101" s="107" t="s">
        <v>365</v>
      </c>
      <c r="C101" s="107" t="s">
        <v>378</v>
      </c>
      <c r="D101" s="108" t="s">
        <v>367</v>
      </c>
      <c r="E101" s="108" t="s">
        <v>368</v>
      </c>
      <c r="F101" s="107" t="s">
        <v>381</v>
      </c>
      <c r="G101" s="107" t="s">
        <v>382</v>
      </c>
      <c r="H101" s="108" t="s">
        <v>214</v>
      </c>
      <c r="I101" s="108" t="s">
        <v>371</v>
      </c>
      <c r="J101" s="108" t="s">
        <v>383</v>
      </c>
      <c r="K101" s="108">
        <v>1.3</v>
      </c>
      <c r="L101" s="108">
        <f t="shared" si="9"/>
        <v>124.8</v>
      </c>
      <c r="M101" s="108">
        <f t="shared" si="10"/>
        <v>8736</v>
      </c>
      <c r="N101" s="115"/>
      <c r="O101" s="115"/>
      <c r="P101" s="115"/>
      <c r="Q101" s="115"/>
      <c r="R101" s="115"/>
      <c r="S101" s="108"/>
    </row>
    <row r="102" customFormat="1" ht="40.5" hidden="1" spans="1:19">
      <c r="A102" s="104"/>
      <c r="B102" s="105" t="s">
        <v>365</v>
      </c>
      <c r="C102" s="105" t="s">
        <v>384</v>
      </c>
      <c r="D102" s="106" t="s">
        <v>367</v>
      </c>
      <c r="E102" s="106" t="s">
        <v>368</v>
      </c>
      <c r="F102" s="105" t="s">
        <v>385</v>
      </c>
      <c r="G102" s="105" t="s">
        <v>386</v>
      </c>
      <c r="H102" s="106">
        <v>48</v>
      </c>
      <c r="I102" s="106" t="s">
        <v>371</v>
      </c>
      <c r="J102" s="106" t="s">
        <v>372</v>
      </c>
      <c r="K102" s="106">
        <v>1.3</v>
      </c>
      <c r="L102" s="106">
        <f t="shared" ref="L102:L133" si="11">H102*K102</f>
        <v>62.4</v>
      </c>
      <c r="M102" s="106">
        <f t="shared" ref="M102:M133" si="12">L102*70</f>
        <v>4368</v>
      </c>
      <c r="N102" s="112">
        <v>1</v>
      </c>
      <c r="O102" s="112">
        <v>8</v>
      </c>
      <c r="P102" s="112">
        <v>960</v>
      </c>
      <c r="Q102" s="112">
        <f>M102+M103+960</f>
        <v>9360</v>
      </c>
      <c r="R102" s="112"/>
      <c r="S102" s="106"/>
    </row>
    <row r="103" customFormat="1" ht="27" hidden="1" spans="1:19">
      <c r="A103" s="104"/>
      <c r="B103" s="105" t="s">
        <v>365</v>
      </c>
      <c r="C103" s="105" t="s">
        <v>384</v>
      </c>
      <c r="D103" s="106" t="s">
        <v>367</v>
      </c>
      <c r="E103" s="106" t="s">
        <v>368</v>
      </c>
      <c r="F103" s="105" t="s">
        <v>387</v>
      </c>
      <c r="G103" s="105" t="s">
        <v>388</v>
      </c>
      <c r="H103" s="106">
        <v>48</v>
      </c>
      <c r="I103" s="106" t="s">
        <v>371</v>
      </c>
      <c r="J103" s="106" t="s">
        <v>389</v>
      </c>
      <c r="K103" s="106">
        <v>1.2</v>
      </c>
      <c r="L103" s="106">
        <f t="shared" si="11"/>
        <v>57.6</v>
      </c>
      <c r="M103" s="106">
        <f t="shared" si="12"/>
        <v>4032</v>
      </c>
      <c r="N103" s="113"/>
      <c r="O103" s="113"/>
      <c r="P103" s="113"/>
      <c r="Q103" s="113"/>
      <c r="R103" s="113"/>
      <c r="S103" s="106"/>
    </row>
    <row r="104" customFormat="1" ht="40.5" hidden="1" spans="1:19">
      <c r="A104" s="104"/>
      <c r="B104" s="105" t="s">
        <v>365</v>
      </c>
      <c r="C104" s="105" t="s">
        <v>390</v>
      </c>
      <c r="D104" s="106" t="s">
        <v>367</v>
      </c>
      <c r="E104" s="106" t="s">
        <v>368</v>
      </c>
      <c r="F104" s="105" t="s">
        <v>385</v>
      </c>
      <c r="G104" s="105" t="s">
        <v>386</v>
      </c>
      <c r="H104" s="106">
        <v>48</v>
      </c>
      <c r="I104" s="106" t="s">
        <v>371</v>
      </c>
      <c r="J104" s="106" t="s">
        <v>372</v>
      </c>
      <c r="K104" s="106">
        <v>1.3</v>
      </c>
      <c r="L104" s="106">
        <f t="shared" si="11"/>
        <v>62.4</v>
      </c>
      <c r="M104" s="106">
        <f t="shared" si="12"/>
        <v>4368</v>
      </c>
      <c r="N104" s="112">
        <v>1</v>
      </c>
      <c r="O104" s="112">
        <v>8</v>
      </c>
      <c r="P104" s="112">
        <v>960</v>
      </c>
      <c r="Q104" s="112">
        <f>M104+M105+960</f>
        <v>9360</v>
      </c>
      <c r="R104" s="112"/>
      <c r="S104" s="106"/>
    </row>
    <row r="105" customFormat="1" ht="27" hidden="1" spans="1:19">
      <c r="A105" s="104"/>
      <c r="B105" s="105" t="s">
        <v>365</v>
      </c>
      <c r="C105" s="105" t="s">
        <v>390</v>
      </c>
      <c r="D105" s="106" t="s">
        <v>367</v>
      </c>
      <c r="E105" s="106" t="s">
        <v>368</v>
      </c>
      <c r="F105" s="105" t="s">
        <v>387</v>
      </c>
      <c r="G105" s="105" t="s">
        <v>388</v>
      </c>
      <c r="H105" s="106">
        <v>48</v>
      </c>
      <c r="I105" s="106" t="s">
        <v>371</v>
      </c>
      <c r="J105" s="106" t="s">
        <v>389</v>
      </c>
      <c r="K105" s="106">
        <v>1.2</v>
      </c>
      <c r="L105" s="106">
        <f t="shared" si="11"/>
        <v>57.6</v>
      </c>
      <c r="M105" s="106">
        <f t="shared" si="12"/>
        <v>4032</v>
      </c>
      <c r="N105" s="113"/>
      <c r="O105" s="113"/>
      <c r="P105" s="113"/>
      <c r="Q105" s="113"/>
      <c r="R105" s="113"/>
      <c r="S105" s="106"/>
    </row>
    <row r="106" customFormat="1" hidden="1" spans="1:19">
      <c r="A106" s="104"/>
      <c r="B106" s="124" t="s">
        <v>391</v>
      </c>
      <c r="C106" s="124" t="s">
        <v>392</v>
      </c>
      <c r="D106" s="125" t="s">
        <v>393</v>
      </c>
      <c r="E106" s="125" t="s">
        <v>394</v>
      </c>
      <c r="F106" s="124" t="s">
        <v>395</v>
      </c>
      <c r="G106" s="124" t="s">
        <v>329</v>
      </c>
      <c r="H106" s="125">
        <v>18</v>
      </c>
      <c r="I106" s="125" t="s">
        <v>312</v>
      </c>
      <c r="J106" s="125" t="s">
        <v>154</v>
      </c>
      <c r="K106" s="125">
        <v>1</v>
      </c>
      <c r="L106" s="125">
        <f t="shared" si="11"/>
        <v>18</v>
      </c>
      <c r="M106" s="125">
        <f t="shared" si="12"/>
        <v>1260</v>
      </c>
      <c r="N106" s="133">
        <v>0</v>
      </c>
      <c r="O106" s="133">
        <v>0</v>
      </c>
      <c r="P106" s="133">
        <v>0</v>
      </c>
      <c r="Q106" s="133">
        <f>M106+M107</f>
        <v>3724</v>
      </c>
      <c r="R106" s="133"/>
      <c r="S106" s="125"/>
    </row>
    <row r="107" customFormat="1" ht="27" hidden="1" spans="1:19">
      <c r="A107" s="104"/>
      <c r="B107" s="124" t="s">
        <v>391</v>
      </c>
      <c r="C107" s="124" t="s">
        <v>392</v>
      </c>
      <c r="D107" s="125" t="s">
        <v>393</v>
      </c>
      <c r="E107" s="125" t="s">
        <v>394</v>
      </c>
      <c r="F107" s="124" t="s">
        <v>396</v>
      </c>
      <c r="G107" s="124" t="s">
        <v>397</v>
      </c>
      <c r="H107" s="125">
        <v>32</v>
      </c>
      <c r="I107" s="125" t="s">
        <v>312</v>
      </c>
      <c r="J107" s="125" t="s">
        <v>140</v>
      </c>
      <c r="K107" s="125">
        <v>1.1</v>
      </c>
      <c r="L107" s="125">
        <f t="shared" si="11"/>
        <v>35.2</v>
      </c>
      <c r="M107" s="125">
        <f t="shared" si="12"/>
        <v>2464</v>
      </c>
      <c r="N107" s="134"/>
      <c r="O107" s="134"/>
      <c r="P107" s="134"/>
      <c r="Q107" s="134"/>
      <c r="R107" s="134"/>
      <c r="S107" s="125"/>
    </row>
    <row r="108" customFormat="1" hidden="1" spans="1:19">
      <c r="A108" s="104"/>
      <c r="B108" s="124" t="s">
        <v>391</v>
      </c>
      <c r="C108" s="124" t="s">
        <v>398</v>
      </c>
      <c r="D108" s="125" t="s">
        <v>393</v>
      </c>
      <c r="E108" s="125" t="s">
        <v>394</v>
      </c>
      <c r="F108" s="124" t="s">
        <v>395</v>
      </c>
      <c r="G108" s="124" t="s">
        <v>329</v>
      </c>
      <c r="H108" s="125">
        <v>18</v>
      </c>
      <c r="I108" s="125" t="s">
        <v>312</v>
      </c>
      <c r="J108" s="125" t="s">
        <v>154</v>
      </c>
      <c r="K108" s="125">
        <v>1</v>
      </c>
      <c r="L108" s="125">
        <f t="shared" si="11"/>
        <v>18</v>
      </c>
      <c r="M108" s="125">
        <f t="shared" si="12"/>
        <v>1260</v>
      </c>
      <c r="N108" s="133">
        <v>0</v>
      </c>
      <c r="O108" s="133">
        <v>0</v>
      </c>
      <c r="P108" s="133">
        <v>0</v>
      </c>
      <c r="Q108" s="133">
        <f>M108+M109</f>
        <v>3108</v>
      </c>
      <c r="R108" s="133"/>
      <c r="S108" s="125"/>
    </row>
    <row r="109" customFormat="1" ht="27" hidden="1" spans="1:19">
      <c r="A109" s="104"/>
      <c r="B109" s="124" t="s">
        <v>391</v>
      </c>
      <c r="C109" s="124" t="s">
        <v>398</v>
      </c>
      <c r="D109" s="125" t="s">
        <v>393</v>
      </c>
      <c r="E109" s="125" t="s">
        <v>394</v>
      </c>
      <c r="F109" s="124" t="s">
        <v>396</v>
      </c>
      <c r="G109" s="124" t="s">
        <v>397</v>
      </c>
      <c r="H109" s="125">
        <v>24</v>
      </c>
      <c r="I109" s="125" t="s">
        <v>312</v>
      </c>
      <c r="J109" s="125" t="s">
        <v>140</v>
      </c>
      <c r="K109" s="125">
        <v>1.1</v>
      </c>
      <c r="L109" s="125">
        <f t="shared" si="11"/>
        <v>26.4</v>
      </c>
      <c r="M109" s="125">
        <f t="shared" si="12"/>
        <v>1848</v>
      </c>
      <c r="N109" s="134"/>
      <c r="O109" s="134"/>
      <c r="P109" s="134"/>
      <c r="Q109" s="134"/>
      <c r="R109" s="134"/>
      <c r="S109" s="125"/>
    </row>
    <row r="110" customFormat="1" hidden="1" spans="1:19">
      <c r="A110" s="104"/>
      <c r="B110" s="107" t="s">
        <v>189</v>
      </c>
      <c r="C110" s="107" t="s">
        <v>399</v>
      </c>
      <c r="D110" s="108" t="s">
        <v>400</v>
      </c>
      <c r="E110" s="108" t="s">
        <v>401</v>
      </c>
      <c r="F110" s="107" t="s">
        <v>402</v>
      </c>
      <c r="G110" s="107" t="s">
        <v>403</v>
      </c>
      <c r="H110" s="108" t="s">
        <v>295</v>
      </c>
      <c r="I110" s="108" t="s">
        <v>116</v>
      </c>
      <c r="J110" s="108" t="s">
        <v>295</v>
      </c>
      <c r="K110" s="108">
        <v>1</v>
      </c>
      <c r="L110" s="108">
        <f t="shared" si="11"/>
        <v>44</v>
      </c>
      <c r="M110" s="108">
        <f t="shared" si="12"/>
        <v>3080</v>
      </c>
      <c r="N110" s="114">
        <v>0</v>
      </c>
      <c r="O110" s="114">
        <v>0</v>
      </c>
      <c r="P110" s="114">
        <v>0</v>
      </c>
      <c r="Q110" s="114">
        <f>SUM(M110:M112)</f>
        <v>9240</v>
      </c>
      <c r="R110" s="114"/>
      <c r="S110" s="114"/>
    </row>
    <row r="111" customFormat="1" hidden="1" spans="1:19">
      <c r="A111" s="104"/>
      <c r="B111" s="107" t="s">
        <v>189</v>
      </c>
      <c r="C111" s="107" t="s">
        <v>399</v>
      </c>
      <c r="D111" s="108" t="s">
        <v>400</v>
      </c>
      <c r="E111" s="108" t="s">
        <v>401</v>
      </c>
      <c r="F111" s="107" t="s">
        <v>404</v>
      </c>
      <c r="G111" s="107" t="s">
        <v>405</v>
      </c>
      <c r="H111" s="108" t="s">
        <v>295</v>
      </c>
      <c r="I111" s="108" t="s">
        <v>116</v>
      </c>
      <c r="J111" s="108" t="s">
        <v>290</v>
      </c>
      <c r="K111" s="108">
        <v>1</v>
      </c>
      <c r="L111" s="108">
        <f t="shared" si="11"/>
        <v>44</v>
      </c>
      <c r="M111" s="108">
        <f t="shared" si="12"/>
        <v>3080</v>
      </c>
      <c r="N111" s="116"/>
      <c r="O111" s="116"/>
      <c r="P111" s="116"/>
      <c r="Q111" s="116"/>
      <c r="R111" s="116"/>
      <c r="S111" s="116"/>
    </row>
    <row r="112" customFormat="1" hidden="1" spans="1:19">
      <c r="A112" s="104"/>
      <c r="B112" s="107" t="s">
        <v>189</v>
      </c>
      <c r="C112" s="107" t="s">
        <v>399</v>
      </c>
      <c r="D112" s="108" t="s">
        <v>400</v>
      </c>
      <c r="E112" s="108" t="s">
        <v>401</v>
      </c>
      <c r="F112" s="107" t="s">
        <v>406</v>
      </c>
      <c r="G112" s="107" t="s">
        <v>407</v>
      </c>
      <c r="H112" s="108" t="s">
        <v>295</v>
      </c>
      <c r="I112" s="108" t="s">
        <v>116</v>
      </c>
      <c r="J112" s="108" t="s">
        <v>408</v>
      </c>
      <c r="K112" s="108">
        <v>1</v>
      </c>
      <c r="L112" s="108">
        <f t="shared" si="11"/>
        <v>44</v>
      </c>
      <c r="M112" s="108">
        <f t="shared" si="12"/>
        <v>3080</v>
      </c>
      <c r="N112" s="115"/>
      <c r="O112" s="115"/>
      <c r="P112" s="115"/>
      <c r="Q112" s="115"/>
      <c r="R112" s="115"/>
      <c r="S112" s="115"/>
    </row>
    <row r="113" customFormat="1" hidden="1" spans="1:19">
      <c r="A113" s="104"/>
      <c r="B113" s="107" t="s">
        <v>189</v>
      </c>
      <c r="C113" s="107" t="s">
        <v>409</v>
      </c>
      <c r="D113" s="108" t="s">
        <v>400</v>
      </c>
      <c r="E113" s="108" t="s">
        <v>401</v>
      </c>
      <c r="F113" s="107" t="s">
        <v>410</v>
      </c>
      <c r="G113" s="107" t="s">
        <v>411</v>
      </c>
      <c r="H113" s="108" t="s">
        <v>295</v>
      </c>
      <c r="I113" s="108" t="s">
        <v>116</v>
      </c>
      <c r="J113" s="108" t="s">
        <v>412</v>
      </c>
      <c r="K113" s="108">
        <v>1</v>
      </c>
      <c r="L113" s="108">
        <f t="shared" si="11"/>
        <v>44</v>
      </c>
      <c r="M113" s="108">
        <f t="shared" si="12"/>
        <v>3080</v>
      </c>
      <c r="N113" s="114">
        <v>0</v>
      </c>
      <c r="O113" s="114">
        <v>0</v>
      </c>
      <c r="P113" s="114">
        <v>0</v>
      </c>
      <c r="Q113" s="114">
        <f>SUM(M113:M115)</f>
        <v>9240</v>
      </c>
      <c r="R113" s="114"/>
      <c r="S113" s="114"/>
    </row>
    <row r="114" customFormat="1" hidden="1" spans="1:19">
      <c r="A114" s="104"/>
      <c r="B114" s="107" t="s">
        <v>189</v>
      </c>
      <c r="C114" s="107" t="s">
        <v>409</v>
      </c>
      <c r="D114" s="108" t="s">
        <v>400</v>
      </c>
      <c r="E114" s="108" t="s">
        <v>401</v>
      </c>
      <c r="F114" s="107" t="s">
        <v>413</v>
      </c>
      <c r="G114" s="107" t="s">
        <v>414</v>
      </c>
      <c r="H114" s="108" t="s">
        <v>295</v>
      </c>
      <c r="I114" s="108" t="s">
        <v>116</v>
      </c>
      <c r="J114" s="108" t="s">
        <v>154</v>
      </c>
      <c r="K114" s="108">
        <v>1</v>
      </c>
      <c r="L114" s="108">
        <f t="shared" si="11"/>
        <v>44</v>
      </c>
      <c r="M114" s="108">
        <f t="shared" si="12"/>
        <v>3080</v>
      </c>
      <c r="N114" s="116"/>
      <c r="O114" s="116"/>
      <c r="P114" s="116"/>
      <c r="Q114" s="116"/>
      <c r="R114" s="116"/>
      <c r="S114" s="116"/>
    </row>
    <row r="115" customFormat="1" hidden="1" spans="1:19">
      <c r="A115" s="104"/>
      <c r="B115" s="107" t="s">
        <v>189</v>
      </c>
      <c r="C115" s="107" t="s">
        <v>409</v>
      </c>
      <c r="D115" s="108" t="s">
        <v>400</v>
      </c>
      <c r="E115" s="108" t="s">
        <v>401</v>
      </c>
      <c r="F115" s="107" t="s">
        <v>415</v>
      </c>
      <c r="G115" s="107" t="s">
        <v>416</v>
      </c>
      <c r="H115" s="108" t="s">
        <v>295</v>
      </c>
      <c r="I115" s="108" t="s">
        <v>116</v>
      </c>
      <c r="J115" s="108" t="s">
        <v>154</v>
      </c>
      <c r="K115" s="108">
        <v>1</v>
      </c>
      <c r="L115" s="108">
        <f t="shared" si="11"/>
        <v>44</v>
      </c>
      <c r="M115" s="108">
        <f t="shared" si="12"/>
        <v>3080</v>
      </c>
      <c r="N115" s="115"/>
      <c r="O115" s="115"/>
      <c r="P115" s="115"/>
      <c r="Q115" s="115"/>
      <c r="R115" s="115"/>
      <c r="S115" s="115"/>
    </row>
    <row r="116" customFormat="1" hidden="1" spans="1:19">
      <c r="A116" s="104"/>
      <c r="B116" s="107" t="s">
        <v>189</v>
      </c>
      <c r="C116" s="107" t="s">
        <v>417</v>
      </c>
      <c r="D116" s="108" t="s">
        <v>400</v>
      </c>
      <c r="E116" s="108" t="s">
        <v>401</v>
      </c>
      <c r="F116" s="107" t="s">
        <v>418</v>
      </c>
      <c r="G116" s="107" t="s">
        <v>419</v>
      </c>
      <c r="H116" s="108" t="s">
        <v>295</v>
      </c>
      <c r="I116" s="108" t="s">
        <v>116</v>
      </c>
      <c r="J116" s="108" t="s">
        <v>295</v>
      </c>
      <c r="K116" s="108">
        <v>1</v>
      </c>
      <c r="L116" s="108">
        <f t="shared" si="11"/>
        <v>44</v>
      </c>
      <c r="M116" s="108">
        <f t="shared" si="12"/>
        <v>3080</v>
      </c>
      <c r="N116" s="114">
        <v>0</v>
      </c>
      <c r="O116" s="114">
        <v>0</v>
      </c>
      <c r="P116" s="114">
        <v>0</v>
      </c>
      <c r="Q116" s="114">
        <f>SUM(M116:M118)</f>
        <v>9240</v>
      </c>
      <c r="R116" s="114"/>
      <c r="S116" s="114"/>
    </row>
    <row r="117" customFormat="1" hidden="1" spans="1:19">
      <c r="A117" s="104"/>
      <c r="B117" s="107" t="s">
        <v>189</v>
      </c>
      <c r="C117" s="107" t="s">
        <v>417</v>
      </c>
      <c r="D117" s="108" t="s">
        <v>400</v>
      </c>
      <c r="E117" s="108" t="s">
        <v>401</v>
      </c>
      <c r="F117" s="107" t="s">
        <v>420</v>
      </c>
      <c r="G117" s="107" t="s">
        <v>421</v>
      </c>
      <c r="H117" s="108" t="s">
        <v>295</v>
      </c>
      <c r="I117" s="108" t="s">
        <v>116</v>
      </c>
      <c r="J117" s="108" t="s">
        <v>204</v>
      </c>
      <c r="K117" s="108">
        <v>1</v>
      </c>
      <c r="L117" s="108">
        <f t="shared" si="11"/>
        <v>44</v>
      </c>
      <c r="M117" s="108">
        <f t="shared" si="12"/>
        <v>3080</v>
      </c>
      <c r="N117" s="116"/>
      <c r="O117" s="116"/>
      <c r="P117" s="116"/>
      <c r="Q117" s="116"/>
      <c r="R117" s="116"/>
      <c r="S117" s="116"/>
    </row>
    <row r="118" customFormat="1" hidden="1" spans="1:19">
      <c r="A118" s="104"/>
      <c r="B118" s="107" t="s">
        <v>189</v>
      </c>
      <c r="C118" s="107" t="s">
        <v>417</v>
      </c>
      <c r="D118" s="108" t="s">
        <v>400</v>
      </c>
      <c r="E118" s="108" t="s">
        <v>401</v>
      </c>
      <c r="F118" s="107" t="s">
        <v>422</v>
      </c>
      <c r="G118" s="107" t="s">
        <v>423</v>
      </c>
      <c r="H118" s="108" t="s">
        <v>295</v>
      </c>
      <c r="I118" s="108" t="s">
        <v>116</v>
      </c>
      <c r="J118" s="108" t="s">
        <v>280</v>
      </c>
      <c r="K118" s="108">
        <v>1</v>
      </c>
      <c r="L118" s="108">
        <f t="shared" si="11"/>
        <v>44</v>
      </c>
      <c r="M118" s="108">
        <f t="shared" si="12"/>
        <v>3080</v>
      </c>
      <c r="N118" s="115"/>
      <c r="O118" s="115"/>
      <c r="P118" s="115"/>
      <c r="Q118" s="115"/>
      <c r="R118" s="115"/>
      <c r="S118" s="115"/>
    </row>
    <row r="119" customFormat="1" hidden="1" spans="1:19">
      <c r="A119" s="104"/>
      <c r="B119" s="107" t="s">
        <v>189</v>
      </c>
      <c r="C119" s="107" t="s">
        <v>424</v>
      </c>
      <c r="D119" s="108" t="s">
        <v>400</v>
      </c>
      <c r="E119" s="108" t="s">
        <v>401</v>
      </c>
      <c r="F119" s="107" t="s">
        <v>425</v>
      </c>
      <c r="G119" s="107" t="s">
        <v>426</v>
      </c>
      <c r="H119" s="108" t="s">
        <v>295</v>
      </c>
      <c r="I119" s="108" t="s">
        <v>116</v>
      </c>
      <c r="J119" s="108" t="s">
        <v>295</v>
      </c>
      <c r="K119" s="108">
        <v>1</v>
      </c>
      <c r="L119" s="108">
        <f t="shared" si="11"/>
        <v>44</v>
      </c>
      <c r="M119" s="108">
        <f t="shared" si="12"/>
        <v>3080</v>
      </c>
      <c r="N119" s="114">
        <v>0</v>
      </c>
      <c r="O119" s="114">
        <v>0</v>
      </c>
      <c r="P119" s="114">
        <v>0</v>
      </c>
      <c r="Q119" s="114">
        <f>SUM(M119:M121)</f>
        <v>9240</v>
      </c>
      <c r="R119" s="114"/>
      <c r="S119" s="114"/>
    </row>
    <row r="120" customFormat="1" hidden="1" spans="1:19">
      <c r="A120" s="104"/>
      <c r="B120" s="107" t="s">
        <v>189</v>
      </c>
      <c r="C120" s="107" t="s">
        <v>424</v>
      </c>
      <c r="D120" s="108" t="s">
        <v>400</v>
      </c>
      <c r="E120" s="108" t="s">
        <v>401</v>
      </c>
      <c r="F120" s="107" t="s">
        <v>427</v>
      </c>
      <c r="G120" s="107" t="s">
        <v>428</v>
      </c>
      <c r="H120" s="108" t="s">
        <v>295</v>
      </c>
      <c r="I120" s="108" t="s">
        <v>116</v>
      </c>
      <c r="J120" s="108" t="s">
        <v>295</v>
      </c>
      <c r="K120" s="108">
        <v>1</v>
      </c>
      <c r="L120" s="108">
        <f t="shared" si="11"/>
        <v>44</v>
      </c>
      <c r="M120" s="108">
        <f t="shared" si="12"/>
        <v>3080</v>
      </c>
      <c r="N120" s="116"/>
      <c r="O120" s="116"/>
      <c r="P120" s="116"/>
      <c r="Q120" s="116"/>
      <c r="R120" s="116"/>
      <c r="S120" s="116"/>
    </row>
    <row r="121" customFormat="1" hidden="1" spans="1:19">
      <c r="A121" s="104"/>
      <c r="B121" s="107" t="s">
        <v>189</v>
      </c>
      <c r="C121" s="107" t="s">
        <v>424</v>
      </c>
      <c r="D121" s="108" t="s">
        <v>400</v>
      </c>
      <c r="E121" s="108" t="s">
        <v>401</v>
      </c>
      <c r="F121" s="107" t="s">
        <v>429</v>
      </c>
      <c r="G121" s="107" t="s">
        <v>430</v>
      </c>
      <c r="H121" s="108" t="s">
        <v>295</v>
      </c>
      <c r="I121" s="108" t="s">
        <v>116</v>
      </c>
      <c r="J121" s="108" t="s">
        <v>431</v>
      </c>
      <c r="K121" s="108">
        <v>1</v>
      </c>
      <c r="L121" s="108">
        <f t="shared" si="11"/>
        <v>44</v>
      </c>
      <c r="M121" s="108">
        <f t="shared" si="12"/>
        <v>3080</v>
      </c>
      <c r="N121" s="115"/>
      <c r="O121" s="115"/>
      <c r="P121" s="115"/>
      <c r="Q121" s="115"/>
      <c r="R121" s="115"/>
      <c r="S121" s="115"/>
    </row>
    <row r="122" s="88" customFormat="1" hidden="1" spans="1:19">
      <c r="A122" s="104"/>
      <c r="B122" s="124" t="s">
        <v>206</v>
      </c>
      <c r="C122" s="124" t="s">
        <v>432</v>
      </c>
      <c r="D122" s="125" t="s">
        <v>433</v>
      </c>
      <c r="E122" s="125" t="s">
        <v>434</v>
      </c>
      <c r="F122" s="124" t="s">
        <v>435</v>
      </c>
      <c r="G122" s="124" t="s">
        <v>211</v>
      </c>
      <c r="H122" s="125" t="s">
        <v>347</v>
      </c>
      <c r="I122" s="125" t="s">
        <v>181</v>
      </c>
      <c r="J122" s="125" t="s">
        <v>121</v>
      </c>
      <c r="K122" s="125">
        <v>1</v>
      </c>
      <c r="L122" s="125">
        <f t="shared" si="11"/>
        <v>32</v>
      </c>
      <c r="M122" s="125">
        <f t="shared" si="12"/>
        <v>2240</v>
      </c>
      <c r="N122" s="125">
        <v>1</v>
      </c>
      <c r="O122" s="125">
        <v>8</v>
      </c>
      <c r="P122" s="125">
        <v>960</v>
      </c>
      <c r="Q122" s="125">
        <f>M122+P122</f>
        <v>3200</v>
      </c>
      <c r="R122" s="125"/>
      <c r="S122" s="125"/>
    </row>
    <row r="123" customFormat="1" hidden="1" spans="1:19">
      <c r="A123" s="104"/>
      <c r="B123" s="105" t="s">
        <v>206</v>
      </c>
      <c r="C123" s="105" t="s">
        <v>436</v>
      </c>
      <c r="D123" s="106" t="s">
        <v>437</v>
      </c>
      <c r="E123" s="106" t="s">
        <v>438</v>
      </c>
      <c r="F123" s="105" t="s">
        <v>439</v>
      </c>
      <c r="G123" s="105" t="s">
        <v>440</v>
      </c>
      <c r="H123" s="106">
        <v>20</v>
      </c>
      <c r="I123" s="106" t="s">
        <v>213</v>
      </c>
      <c r="J123" s="106" t="s">
        <v>290</v>
      </c>
      <c r="K123" s="106">
        <v>1</v>
      </c>
      <c r="L123" s="106">
        <f t="shared" si="11"/>
        <v>20</v>
      </c>
      <c r="M123" s="106">
        <f t="shared" si="12"/>
        <v>1400</v>
      </c>
      <c r="N123" s="112">
        <v>0</v>
      </c>
      <c r="O123" s="112">
        <v>0</v>
      </c>
      <c r="P123" s="112">
        <v>0</v>
      </c>
      <c r="Q123" s="112">
        <f>M123+M124</f>
        <v>2940</v>
      </c>
      <c r="R123" s="112"/>
      <c r="S123" s="106"/>
    </row>
    <row r="124" customFormat="1" ht="27" hidden="1" spans="1:19">
      <c r="A124" s="104"/>
      <c r="B124" s="105" t="s">
        <v>206</v>
      </c>
      <c r="C124" s="105" t="s">
        <v>436</v>
      </c>
      <c r="D124" s="106" t="s">
        <v>437</v>
      </c>
      <c r="E124" s="106" t="s">
        <v>438</v>
      </c>
      <c r="F124" s="105" t="s">
        <v>441</v>
      </c>
      <c r="G124" s="105" t="s">
        <v>442</v>
      </c>
      <c r="H124" s="106">
        <v>20</v>
      </c>
      <c r="I124" s="106" t="s">
        <v>213</v>
      </c>
      <c r="J124" s="106" t="s">
        <v>176</v>
      </c>
      <c r="K124" s="106">
        <v>1.1</v>
      </c>
      <c r="L124" s="106">
        <f t="shared" si="11"/>
        <v>22</v>
      </c>
      <c r="M124" s="106">
        <f t="shared" si="12"/>
        <v>1540</v>
      </c>
      <c r="N124" s="113"/>
      <c r="O124" s="113"/>
      <c r="P124" s="113"/>
      <c r="Q124" s="113"/>
      <c r="R124" s="113"/>
      <c r="S124" s="106"/>
    </row>
    <row r="125" customFormat="1" hidden="1" spans="1:19">
      <c r="A125" s="104"/>
      <c r="B125" s="105" t="s">
        <v>206</v>
      </c>
      <c r="C125" s="105" t="s">
        <v>443</v>
      </c>
      <c r="D125" s="106" t="s">
        <v>437</v>
      </c>
      <c r="E125" s="106" t="s">
        <v>438</v>
      </c>
      <c r="F125" s="105" t="s">
        <v>439</v>
      </c>
      <c r="G125" s="105" t="s">
        <v>440</v>
      </c>
      <c r="H125" s="106">
        <v>20</v>
      </c>
      <c r="I125" s="106" t="s">
        <v>213</v>
      </c>
      <c r="J125" s="106" t="s">
        <v>290</v>
      </c>
      <c r="K125" s="106">
        <v>1</v>
      </c>
      <c r="L125" s="106">
        <f t="shared" si="11"/>
        <v>20</v>
      </c>
      <c r="M125" s="106">
        <f t="shared" si="12"/>
        <v>1400</v>
      </c>
      <c r="N125" s="112">
        <v>0</v>
      </c>
      <c r="O125" s="112">
        <v>0</v>
      </c>
      <c r="P125" s="112">
        <v>0</v>
      </c>
      <c r="Q125" s="112">
        <f>M125+M126</f>
        <v>2940</v>
      </c>
      <c r="R125" s="112"/>
      <c r="S125" s="106"/>
    </row>
    <row r="126" customFormat="1" ht="27" hidden="1" spans="1:19">
      <c r="A126" s="104"/>
      <c r="B126" s="105" t="s">
        <v>206</v>
      </c>
      <c r="C126" s="105" t="s">
        <v>443</v>
      </c>
      <c r="D126" s="106" t="s">
        <v>437</v>
      </c>
      <c r="E126" s="106" t="s">
        <v>438</v>
      </c>
      <c r="F126" s="105" t="s">
        <v>441</v>
      </c>
      <c r="G126" s="105" t="s">
        <v>442</v>
      </c>
      <c r="H126" s="106">
        <v>20</v>
      </c>
      <c r="I126" s="106" t="s">
        <v>213</v>
      </c>
      <c r="J126" s="106" t="s">
        <v>176</v>
      </c>
      <c r="K126" s="106">
        <v>1.1</v>
      </c>
      <c r="L126" s="106">
        <f t="shared" si="11"/>
        <v>22</v>
      </c>
      <c r="M126" s="106">
        <f t="shared" si="12"/>
        <v>1540</v>
      </c>
      <c r="N126" s="113"/>
      <c r="O126" s="113"/>
      <c r="P126" s="113"/>
      <c r="Q126" s="113"/>
      <c r="R126" s="113"/>
      <c r="S126" s="106"/>
    </row>
    <row r="127" s="87" customFormat="1" hidden="1" spans="1:19">
      <c r="A127" s="104"/>
      <c r="B127" s="107" t="s">
        <v>231</v>
      </c>
      <c r="C127" s="107" t="s">
        <v>444</v>
      </c>
      <c r="D127" s="108" t="s">
        <v>445</v>
      </c>
      <c r="E127" s="107" t="s">
        <v>446</v>
      </c>
      <c r="F127" s="107" t="s">
        <v>447</v>
      </c>
      <c r="G127" s="107" t="s">
        <v>448</v>
      </c>
      <c r="H127" s="108" t="s">
        <v>154</v>
      </c>
      <c r="I127" s="108" t="s">
        <v>116</v>
      </c>
      <c r="J127" s="108" t="s">
        <v>412</v>
      </c>
      <c r="K127" s="108">
        <v>1</v>
      </c>
      <c r="L127" s="108">
        <f t="shared" si="11"/>
        <v>48</v>
      </c>
      <c r="M127" s="108">
        <f t="shared" si="12"/>
        <v>3360</v>
      </c>
      <c r="N127" s="114">
        <v>0</v>
      </c>
      <c r="O127" s="114">
        <v>0</v>
      </c>
      <c r="P127" s="114">
        <v>0</v>
      </c>
      <c r="Q127" s="114">
        <f>M127+M128+M129+M130</f>
        <v>11200</v>
      </c>
      <c r="R127" s="114"/>
      <c r="S127" s="114"/>
    </row>
    <row r="128" s="87" customFormat="1" hidden="1" spans="1:19">
      <c r="A128" s="104"/>
      <c r="B128" s="107" t="s">
        <v>231</v>
      </c>
      <c r="C128" s="107" t="s">
        <v>444</v>
      </c>
      <c r="D128" s="108" t="s">
        <v>445</v>
      </c>
      <c r="E128" s="107" t="s">
        <v>446</v>
      </c>
      <c r="F128" s="107" t="s">
        <v>449</v>
      </c>
      <c r="G128" s="107" t="s">
        <v>450</v>
      </c>
      <c r="H128" s="108" t="s">
        <v>154</v>
      </c>
      <c r="I128" s="108" t="s">
        <v>116</v>
      </c>
      <c r="J128" s="108" t="s">
        <v>412</v>
      </c>
      <c r="K128" s="108">
        <v>1</v>
      </c>
      <c r="L128" s="108">
        <f t="shared" si="11"/>
        <v>48</v>
      </c>
      <c r="M128" s="108">
        <f t="shared" si="12"/>
        <v>3360</v>
      </c>
      <c r="N128" s="116"/>
      <c r="O128" s="116"/>
      <c r="P128" s="116"/>
      <c r="Q128" s="116"/>
      <c r="R128" s="116"/>
      <c r="S128" s="116"/>
    </row>
    <row r="129" s="87" customFormat="1" hidden="1" spans="1:19">
      <c r="A129" s="104"/>
      <c r="B129" s="107" t="s">
        <v>231</v>
      </c>
      <c r="C129" s="107" t="s">
        <v>444</v>
      </c>
      <c r="D129" s="108" t="s">
        <v>451</v>
      </c>
      <c r="E129" s="107" t="s">
        <v>452</v>
      </c>
      <c r="F129" s="107" t="s">
        <v>453</v>
      </c>
      <c r="G129" s="107" t="s">
        <v>448</v>
      </c>
      <c r="H129" s="108">
        <v>32</v>
      </c>
      <c r="I129" s="108" t="s">
        <v>181</v>
      </c>
      <c r="J129" s="108" t="s">
        <v>412</v>
      </c>
      <c r="K129" s="108">
        <v>1</v>
      </c>
      <c r="L129" s="108">
        <f t="shared" si="11"/>
        <v>32</v>
      </c>
      <c r="M129" s="108">
        <f t="shared" si="12"/>
        <v>2240</v>
      </c>
      <c r="N129" s="116"/>
      <c r="O129" s="116"/>
      <c r="P129" s="116"/>
      <c r="Q129" s="116"/>
      <c r="R129" s="116"/>
      <c r="S129" s="116"/>
    </row>
    <row r="130" s="87" customFormat="1" hidden="1" spans="1:19">
      <c r="A130" s="104"/>
      <c r="B130" s="107" t="s">
        <v>231</v>
      </c>
      <c r="C130" s="107" t="s">
        <v>444</v>
      </c>
      <c r="D130" s="108" t="s">
        <v>451</v>
      </c>
      <c r="E130" s="107" t="s">
        <v>452</v>
      </c>
      <c r="F130" s="107" t="s">
        <v>454</v>
      </c>
      <c r="G130" s="107" t="s">
        <v>450</v>
      </c>
      <c r="H130" s="108">
        <v>32</v>
      </c>
      <c r="I130" s="108" t="s">
        <v>181</v>
      </c>
      <c r="J130" s="108" t="s">
        <v>412</v>
      </c>
      <c r="K130" s="108">
        <v>1</v>
      </c>
      <c r="L130" s="108">
        <f t="shared" si="11"/>
        <v>32</v>
      </c>
      <c r="M130" s="108">
        <f t="shared" si="12"/>
        <v>2240</v>
      </c>
      <c r="N130" s="115"/>
      <c r="O130" s="115"/>
      <c r="P130" s="115"/>
      <c r="Q130" s="115"/>
      <c r="R130" s="115"/>
      <c r="S130" s="115"/>
    </row>
    <row r="131" s="87" customFormat="1" ht="27" hidden="1" spans="1:19">
      <c r="A131" s="104"/>
      <c r="B131" s="107" t="s">
        <v>189</v>
      </c>
      <c r="C131" s="107" t="s">
        <v>455</v>
      </c>
      <c r="D131" s="108" t="s">
        <v>456</v>
      </c>
      <c r="E131" s="108" t="s">
        <v>457</v>
      </c>
      <c r="F131" s="107" t="s">
        <v>458</v>
      </c>
      <c r="G131" s="107" t="s">
        <v>336</v>
      </c>
      <c r="H131" s="108">
        <v>16</v>
      </c>
      <c r="I131" s="108" t="s">
        <v>181</v>
      </c>
      <c r="J131" s="108" t="s">
        <v>150</v>
      </c>
      <c r="K131" s="108">
        <v>1.1</v>
      </c>
      <c r="L131" s="108">
        <f t="shared" si="11"/>
        <v>17.6</v>
      </c>
      <c r="M131" s="108">
        <f t="shared" si="12"/>
        <v>1232</v>
      </c>
      <c r="N131" s="114">
        <v>0</v>
      </c>
      <c r="O131" s="114">
        <v>0</v>
      </c>
      <c r="P131" s="114">
        <v>0</v>
      </c>
      <c r="Q131" s="114">
        <f>M131+M132+M133</f>
        <v>3696</v>
      </c>
      <c r="R131" s="114"/>
      <c r="S131" s="108"/>
    </row>
    <row r="132" s="87" customFormat="1" ht="27" hidden="1" spans="1:19">
      <c r="A132" s="104"/>
      <c r="B132" s="107" t="s">
        <v>189</v>
      </c>
      <c r="C132" s="107" t="s">
        <v>455</v>
      </c>
      <c r="D132" s="108" t="s">
        <v>456</v>
      </c>
      <c r="E132" s="108" t="s">
        <v>457</v>
      </c>
      <c r="F132" s="107" t="s">
        <v>459</v>
      </c>
      <c r="G132" s="107" t="s">
        <v>338</v>
      </c>
      <c r="H132" s="108">
        <v>16</v>
      </c>
      <c r="I132" s="108" t="s">
        <v>181</v>
      </c>
      <c r="J132" s="108" t="s">
        <v>324</v>
      </c>
      <c r="K132" s="108">
        <v>1.1</v>
      </c>
      <c r="L132" s="108">
        <f t="shared" si="11"/>
        <v>17.6</v>
      </c>
      <c r="M132" s="108">
        <f t="shared" si="12"/>
        <v>1232</v>
      </c>
      <c r="N132" s="116"/>
      <c r="O132" s="116"/>
      <c r="P132" s="116"/>
      <c r="Q132" s="116"/>
      <c r="R132" s="116"/>
      <c r="S132" s="108"/>
    </row>
    <row r="133" s="87" customFormat="1" ht="27" hidden="1" spans="1:19">
      <c r="A133" s="104"/>
      <c r="B133" s="107" t="s">
        <v>189</v>
      </c>
      <c r="C133" s="107" t="s">
        <v>455</v>
      </c>
      <c r="D133" s="108" t="s">
        <v>456</v>
      </c>
      <c r="E133" s="108" t="s">
        <v>457</v>
      </c>
      <c r="F133" s="107" t="s">
        <v>460</v>
      </c>
      <c r="G133" s="107" t="s">
        <v>340</v>
      </c>
      <c r="H133" s="108">
        <v>16</v>
      </c>
      <c r="I133" s="108" t="s">
        <v>181</v>
      </c>
      <c r="J133" s="108" t="s">
        <v>132</v>
      </c>
      <c r="K133" s="108">
        <v>1.1</v>
      </c>
      <c r="L133" s="108">
        <f t="shared" si="11"/>
        <v>17.6</v>
      </c>
      <c r="M133" s="108">
        <f t="shared" si="12"/>
        <v>1232</v>
      </c>
      <c r="N133" s="115"/>
      <c r="O133" s="115"/>
      <c r="P133" s="115"/>
      <c r="Q133" s="115"/>
      <c r="R133" s="115"/>
      <c r="S133" s="108"/>
    </row>
    <row r="134" s="87" customFormat="1" ht="27" hidden="1" spans="1:19">
      <c r="A134" s="104"/>
      <c r="B134" s="107" t="s">
        <v>189</v>
      </c>
      <c r="C134" s="107" t="s">
        <v>461</v>
      </c>
      <c r="D134" s="108" t="s">
        <v>456</v>
      </c>
      <c r="E134" s="108" t="s">
        <v>457</v>
      </c>
      <c r="F134" s="107" t="s">
        <v>458</v>
      </c>
      <c r="G134" s="107" t="s">
        <v>336</v>
      </c>
      <c r="H134" s="108">
        <v>12</v>
      </c>
      <c r="I134" s="108" t="s">
        <v>181</v>
      </c>
      <c r="J134" s="108" t="s">
        <v>150</v>
      </c>
      <c r="K134" s="108">
        <v>1.1</v>
      </c>
      <c r="L134" s="108">
        <f t="shared" ref="L134:L144" si="13">H134*K134</f>
        <v>13.2</v>
      </c>
      <c r="M134" s="108">
        <f t="shared" ref="M134:M144" si="14">L134*70</f>
        <v>924</v>
      </c>
      <c r="N134" s="114">
        <v>0</v>
      </c>
      <c r="O134" s="114">
        <v>0</v>
      </c>
      <c r="P134" s="114">
        <v>0</v>
      </c>
      <c r="Q134" s="114">
        <f>M134+M135+M136</f>
        <v>2772</v>
      </c>
      <c r="R134" s="114"/>
      <c r="S134" s="108"/>
    </row>
    <row r="135" s="87" customFormat="1" ht="27" hidden="1" spans="1:19">
      <c r="A135" s="104"/>
      <c r="B135" s="107" t="s">
        <v>189</v>
      </c>
      <c r="C135" s="107" t="s">
        <v>461</v>
      </c>
      <c r="D135" s="108" t="s">
        <v>456</v>
      </c>
      <c r="E135" s="108" t="s">
        <v>457</v>
      </c>
      <c r="F135" s="107" t="s">
        <v>459</v>
      </c>
      <c r="G135" s="107" t="s">
        <v>338</v>
      </c>
      <c r="H135" s="108">
        <v>12</v>
      </c>
      <c r="I135" s="108" t="s">
        <v>181</v>
      </c>
      <c r="J135" s="108" t="s">
        <v>324</v>
      </c>
      <c r="K135" s="108">
        <v>1.1</v>
      </c>
      <c r="L135" s="108">
        <f t="shared" si="13"/>
        <v>13.2</v>
      </c>
      <c r="M135" s="108">
        <f t="shared" si="14"/>
        <v>924</v>
      </c>
      <c r="N135" s="116"/>
      <c r="O135" s="116"/>
      <c r="P135" s="116"/>
      <c r="Q135" s="116"/>
      <c r="R135" s="116"/>
      <c r="S135" s="108"/>
    </row>
    <row r="136" s="87" customFormat="1" ht="27" hidden="1" spans="1:19">
      <c r="A136" s="104"/>
      <c r="B136" s="107" t="s">
        <v>189</v>
      </c>
      <c r="C136" s="107" t="s">
        <v>461</v>
      </c>
      <c r="D136" s="108" t="s">
        <v>456</v>
      </c>
      <c r="E136" s="108" t="s">
        <v>457</v>
      </c>
      <c r="F136" s="107" t="s">
        <v>460</v>
      </c>
      <c r="G136" s="107" t="s">
        <v>340</v>
      </c>
      <c r="H136" s="108">
        <v>12</v>
      </c>
      <c r="I136" s="108" t="s">
        <v>181</v>
      </c>
      <c r="J136" s="108" t="s">
        <v>132</v>
      </c>
      <c r="K136" s="108">
        <v>1.1</v>
      </c>
      <c r="L136" s="108">
        <f t="shared" si="13"/>
        <v>13.2</v>
      </c>
      <c r="M136" s="108">
        <f t="shared" si="14"/>
        <v>924</v>
      </c>
      <c r="N136" s="115"/>
      <c r="O136" s="115"/>
      <c r="P136" s="115"/>
      <c r="Q136" s="115"/>
      <c r="R136" s="115"/>
      <c r="S136" s="108"/>
    </row>
    <row r="137" customFormat="1" ht="27" hidden="1" spans="1:19">
      <c r="A137" s="104"/>
      <c r="B137" s="105" t="s">
        <v>462</v>
      </c>
      <c r="C137" s="105" t="s">
        <v>463</v>
      </c>
      <c r="D137" s="106" t="s">
        <v>464</v>
      </c>
      <c r="E137" s="106" t="s">
        <v>465</v>
      </c>
      <c r="F137" s="105" t="s">
        <v>466</v>
      </c>
      <c r="G137" s="105" t="s">
        <v>467</v>
      </c>
      <c r="H137" s="106" t="s">
        <v>347</v>
      </c>
      <c r="I137" s="106" t="s">
        <v>468</v>
      </c>
      <c r="J137" s="106" t="s">
        <v>169</v>
      </c>
      <c r="K137" s="106">
        <v>1.1</v>
      </c>
      <c r="L137" s="106">
        <f t="shared" si="13"/>
        <v>35.2</v>
      </c>
      <c r="M137" s="106">
        <f t="shared" si="14"/>
        <v>2464</v>
      </c>
      <c r="N137" s="112">
        <v>0</v>
      </c>
      <c r="O137" s="112">
        <v>0</v>
      </c>
      <c r="P137" s="112">
        <v>0</v>
      </c>
      <c r="Q137" s="112">
        <f>M137+M138</f>
        <v>6160</v>
      </c>
      <c r="R137" s="112"/>
      <c r="S137" s="106"/>
    </row>
    <row r="138" customFormat="1" ht="27" hidden="1" spans="1:19">
      <c r="A138" s="104"/>
      <c r="B138" s="105" t="s">
        <v>462</v>
      </c>
      <c r="C138" s="105" t="s">
        <v>463</v>
      </c>
      <c r="D138" s="106" t="s">
        <v>469</v>
      </c>
      <c r="E138" s="106" t="s">
        <v>470</v>
      </c>
      <c r="F138" s="105" t="s">
        <v>471</v>
      </c>
      <c r="G138" s="105" t="s">
        <v>472</v>
      </c>
      <c r="H138" s="106">
        <v>48</v>
      </c>
      <c r="I138" s="106" t="s">
        <v>312</v>
      </c>
      <c r="J138" s="106" t="s">
        <v>324</v>
      </c>
      <c r="K138" s="106">
        <v>1.1</v>
      </c>
      <c r="L138" s="106">
        <f t="shared" si="13"/>
        <v>52.8</v>
      </c>
      <c r="M138" s="106">
        <f t="shared" si="14"/>
        <v>3696</v>
      </c>
      <c r="N138" s="113"/>
      <c r="O138" s="113"/>
      <c r="P138" s="113"/>
      <c r="Q138" s="113"/>
      <c r="R138" s="113"/>
      <c r="S138" s="106"/>
    </row>
    <row r="139" s="86" customFormat="1" ht="30" customHeight="1" spans="1:19">
      <c r="A139" s="101">
        <v>32</v>
      </c>
      <c r="B139" s="101" t="s">
        <v>110</v>
      </c>
      <c r="C139" s="102" t="s">
        <v>82</v>
      </c>
      <c r="D139" s="103" t="s">
        <v>473</v>
      </c>
      <c r="E139" s="102" t="s">
        <v>474</v>
      </c>
      <c r="F139" s="102" t="s">
        <v>475</v>
      </c>
      <c r="G139" s="102" t="s">
        <v>180</v>
      </c>
      <c r="H139" s="103">
        <v>32</v>
      </c>
      <c r="I139" s="103" t="s">
        <v>213</v>
      </c>
      <c r="J139" s="103" t="s">
        <v>376</v>
      </c>
      <c r="K139" s="103">
        <v>1.2</v>
      </c>
      <c r="L139" s="103">
        <f t="shared" si="13"/>
        <v>38.4</v>
      </c>
      <c r="M139" s="103">
        <f t="shared" si="14"/>
        <v>2688</v>
      </c>
      <c r="N139" s="109">
        <v>1</v>
      </c>
      <c r="O139" s="109">
        <v>5</v>
      </c>
      <c r="P139" s="109">
        <f>O139*120</f>
        <v>600</v>
      </c>
      <c r="Q139" s="109">
        <v>8216</v>
      </c>
      <c r="R139" s="118">
        <f t="shared" ref="R139:R147" si="15">L139*30</f>
        <v>1152</v>
      </c>
      <c r="S139" s="118">
        <f>SUM(R139:R141)</f>
        <v>3264</v>
      </c>
    </row>
    <row r="140" s="86" customFormat="1" ht="30" customHeight="1" spans="1:19">
      <c r="A140" s="101">
        <v>33</v>
      </c>
      <c r="B140" s="101" t="s">
        <v>110</v>
      </c>
      <c r="C140" s="102" t="s">
        <v>82</v>
      </c>
      <c r="D140" s="103" t="s">
        <v>473</v>
      </c>
      <c r="E140" s="102" t="s">
        <v>474</v>
      </c>
      <c r="F140" s="102" t="s">
        <v>476</v>
      </c>
      <c r="G140" s="102" t="s">
        <v>184</v>
      </c>
      <c r="H140" s="103">
        <v>32</v>
      </c>
      <c r="I140" s="103" t="s">
        <v>213</v>
      </c>
      <c r="J140" s="103" t="s">
        <v>477</v>
      </c>
      <c r="K140" s="103">
        <v>1.1</v>
      </c>
      <c r="L140" s="103">
        <f t="shared" si="13"/>
        <v>35.2</v>
      </c>
      <c r="M140" s="103">
        <f t="shared" si="14"/>
        <v>2464</v>
      </c>
      <c r="N140" s="110"/>
      <c r="O140" s="110"/>
      <c r="P140" s="110"/>
      <c r="Q140" s="110"/>
      <c r="R140" s="118">
        <f t="shared" si="15"/>
        <v>1056</v>
      </c>
      <c r="S140" s="138"/>
    </row>
    <row r="141" s="86" customFormat="1" ht="30" customHeight="1" spans="1:19">
      <c r="A141" s="101">
        <v>34</v>
      </c>
      <c r="B141" s="101" t="s">
        <v>110</v>
      </c>
      <c r="C141" s="102" t="s">
        <v>82</v>
      </c>
      <c r="D141" s="103" t="s">
        <v>473</v>
      </c>
      <c r="E141" s="102" t="s">
        <v>474</v>
      </c>
      <c r="F141" s="102" t="s">
        <v>478</v>
      </c>
      <c r="G141" s="102" t="s">
        <v>187</v>
      </c>
      <c r="H141" s="103">
        <v>32</v>
      </c>
      <c r="I141" s="103" t="s">
        <v>213</v>
      </c>
      <c r="J141" s="103" t="s">
        <v>479</v>
      </c>
      <c r="K141" s="103">
        <v>1.1</v>
      </c>
      <c r="L141" s="103">
        <f t="shared" si="13"/>
        <v>35.2</v>
      </c>
      <c r="M141" s="103">
        <f t="shared" si="14"/>
        <v>2464</v>
      </c>
      <c r="N141" s="111"/>
      <c r="O141" s="111"/>
      <c r="P141" s="111"/>
      <c r="Q141" s="111"/>
      <c r="R141" s="118">
        <f t="shared" si="15"/>
        <v>1056</v>
      </c>
      <c r="S141" s="139"/>
    </row>
    <row r="142" s="86" customFormat="1" ht="30" customHeight="1" spans="1:19">
      <c r="A142" s="140">
        <v>35</v>
      </c>
      <c r="B142" s="101" t="s">
        <v>110</v>
      </c>
      <c r="C142" s="102" t="s">
        <v>17</v>
      </c>
      <c r="D142" s="103" t="s">
        <v>480</v>
      </c>
      <c r="E142" s="103" t="s">
        <v>481</v>
      </c>
      <c r="F142" s="102" t="s">
        <v>482</v>
      </c>
      <c r="G142" s="102" t="s">
        <v>180</v>
      </c>
      <c r="H142" s="103">
        <v>10</v>
      </c>
      <c r="I142" s="103" t="s">
        <v>483</v>
      </c>
      <c r="J142" s="103" t="s">
        <v>182</v>
      </c>
      <c r="K142" s="103">
        <v>1.2</v>
      </c>
      <c r="L142" s="103">
        <f t="shared" si="13"/>
        <v>12</v>
      </c>
      <c r="M142" s="103">
        <f t="shared" si="14"/>
        <v>840</v>
      </c>
      <c r="N142" s="109">
        <v>1</v>
      </c>
      <c r="O142" s="109">
        <v>3</v>
      </c>
      <c r="P142" s="109">
        <v>360</v>
      </c>
      <c r="Q142" s="109">
        <f>M142+M143+M144+360</f>
        <v>2740</v>
      </c>
      <c r="R142" s="118">
        <f t="shared" si="15"/>
        <v>360</v>
      </c>
      <c r="S142" s="118">
        <f>SUM(R142:R144)</f>
        <v>1020</v>
      </c>
    </row>
    <row r="143" s="86" customFormat="1" ht="30" customHeight="1" spans="1:19">
      <c r="A143" s="140">
        <v>36</v>
      </c>
      <c r="B143" s="101" t="s">
        <v>110</v>
      </c>
      <c r="C143" s="102" t="s">
        <v>17</v>
      </c>
      <c r="D143" s="103" t="s">
        <v>480</v>
      </c>
      <c r="E143" s="103" t="s">
        <v>481</v>
      </c>
      <c r="F143" s="102" t="s">
        <v>484</v>
      </c>
      <c r="G143" s="102" t="s">
        <v>184</v>
      </c>
      <c r="H143" s="103">
        <v>10</v>
      </c>
      <c r="I143" s="103" t="s">
        <v>483</v>
      </c>
      <c r="J143" s="103" t="s">
        <v>214</v>
      </c>
      <c r="K143" s="103">
        <v>1.1</v>
      </c>
      <c r="L143" s="103">
        <f t="shared" si="13"/>
        <v>11</v>
      </c>
      <c r="M143" s="103">
        <f t="shared" si="14"/>
        <v>770</v>
      </c>
      <c r="N143" s="110"/>
      <c r="O143" s="110"/>
      <c r="P143" s="110"/>
      <c r="Q143" s="110"/>
      <c r="R143" s="118">
        <f t="shared" si="15"/>
        <v>330</v>
      </c>
      <c r="S143" s="138"/>
    </row>
    <row r="144" s="86" customFormat="1" ht="30" customHeight="1" spans="1:19">
      <c r="A144" s="140">
        <v>37</v>
      </c>
      <c r="B144" s="101" t="s">
        <v>110</v>
      </c>
      <c r="C144" s="102" t="s">
        <v>17</v>
      </c>
      <c r="D144" s="103" t="s">
        <v>480</v>
      </c>
      <c r="E144" s="103" t="s">
        <v>481</v>
      </c>
      <c r="F144" s="102" t="s">
        <v>485</v>
      </c>
      <c r="G144" s="102" t="s">
        <v>187</v>
      </c>
      <c r="H144" s="103">
        <v>10</v>
      </c>
      <c r="I144" s="103" t="s">
        <v>483</v>
      </c>
      <c r="J144" s="103" t="s">
        <v>150</v>
      </c>
      <c r="K144" s="103">
        <v>1.1</v>
      </c>
      <c r="L144" s="103">
        <f t="shared" si="13"/>
        <v>11</v>
      </c>
      <c r="M144" s="103">
        <f t="shared" si="14"/>
        <v>770</v>
      </c>
      <c r="N144" s="111"/>
      <c r="O144" s="111"/>
      <c r="P144" s="111"/>
      <c r="Q144" s="111"/>
      <c r="R144" s="118">
        <f t="shared" si="15"/>
        <v>330</v>
      </c>
      <c r="S144" s="139"/>
    </row>
    <row r="145" s="90" customFormat="1" ht="30" customHeight="1" spans="1:19">
      <c r="A145" s="140">
        <v>38</v>
      </c>
      <c r="B145" s="140" t="s">
        <v>110</v>
      </c>
      <c r="C145" s="140" t="s">
        <v>38</v>
      </c>
      <c r="D145" s="11" t="s">
        <v>480</v>
      </c>
      <c r="E145" s="11" t="s">
        <v>481</v>
      </c>
      <c r="F145" s="140" t="s">
        <v>482</v>
      </c>
      <c r="G145" s="140" t="s">
        <v>180</v>
      </c>
      <c r="H145" s="11">
        <v>10</v>
      </c>
      <c r="I145" s="11" t="s">
        <v>483</v>
      </c>
      <c r="J145" s="11" t="s">
        <v>182</v>
      </c>
      <c r="K145" s="11">
        <v>1.2</v>
      </c>
      <c r="L145" s="11">
        <f t="shared" ref="L142:L151" si="16">H145*K145</f>
        <v>12</v>
      </c>
      <c r="M145" s="11">
        <f t="shared" ref="M142:M151" si="17">L145*70</f>
        <v>840</v>
      </c>
      <c r="N145" s="141">
        <v>1</v>
      </c>
      <c r="O145" s="141">
        <v>3</v>
      </c>
      <c r="P145" s="141">
        <v>360</v>
      </c>
      <c r="Q145" s="141">
        <v>2740</v>
      </c>
      <c r="R145" s="141">
        <f t="shared" si="15"/>
        <v>360</v>
      </c>
      <c r="S145" s="144">
        <f>SUM(R145:R147)</f>
        <v>1020</v>
      </c>
    </row>
    <row r="146" s="90" customFormat="1" ht="30" customHeight="1" spans="1:19">
      <c r="A146" s="140">
        <v>39</v>
      </c>
      <c r="B146" s="140" t="s">
        <v>110</v>
      </c>
      <c r="C146" s="140" t="s">
        <v>38</v>
      </c>
      <c r="D146" s="11" t="s">
        <v>480</v>
      </c>
      <c r="E146" s="11" t="s">
        <v>481</v>
      </c>
      <c r="F146" s="140" t="s">
        <v>484</v>
      </c>
      <c r="G146" s="140" t="s">
        <v>184</v>
      </c>
      <c r="H146" s="11">
        <v>10</v>
      </c>
      <c r="I146" s="11" t="s">
        <v>483</v>
      </c>
      <c r="J146" s="11" t="s">
        <v>214</v>
      </c>
      <c r="K146" s="11">
        <v>1.1</v>
      </c>
      <c r="L146" s="11">
        <f t="shared" si="16"/>
        <v>11</v>
      </c>
      <c r="M146" s="11">
        <f t="shared" si="17"/>
        <v>770</v>
      </c>
      <c r="N146" s="142"/>
      <c r="O146" s="142"/>
      <c r="P146" s="142"/>
      <c r="Q146" s="142"/>
      <c r="R146" s="141">
        <f t="shared" si="15"/>
        <v>330</v>
      </c>
      <c r="S146" s="145"/>
    </row>
    <row r="147" s="90" customFormat="1" ht="30" customHeight="1" spans="1:19">
      <c r="A147" s="140">
        <v>40</v>
      </c>
      <c r="B147" s="140" t="s">
        <v>110</v>
      </c>
      <c r="C147" s="140" t="s">
        <v>38</v>
      </c>
      <c r="D147" s="11" t="s">
        <v>480</v>
      </c>
      <c r="E147" s="11" t="s">
        <v>481</v>
      </c>
      <c r="F147" s="140" t="s">
        <v>485</v>
      </c>
      <c r="G147" s="140" t="s">
        <v>187</v>
      </c>
      <c r="H147" s="11">
        <v>10</v>
      </c>
      <c r="I147" s="11" t="s">
        <v>483</v>
      </c>
      <c r="J147" s="11" t="s">
        <v>150</v>
      </c>
      <c r="K147" s="11">
        <v>1.1</v>
      </c>
      <c r="L147" s="11">
        <f t="shared" si="16"/>
        <v>11</v>
      </c>
      <c r="M147" s="11">
        <f t="shared" si="17"/>
        <v>770</v>
      </c>
      <c r="N147" s="143"/>
      <c r="O147" s="143"/>
      <c r="P147" s="143"/>
      <c r="Q147" s="143"/>
      <c r="R147" s="141">
        <f t="shared" si="15"/>
        <v>330</v>
      </c>
      <c r="S147" s="146"/>
    </row>
    <row r="148" s="87" customFormat="1" ht="27" hidden="1" spans="1:19">
      <c r="A148" s="104"/>
      <c r="B148" s="107" t="s">
        <v>189</v>
      </c>
      <c r="C148" s="107" t="s">
        <v>486</v>
      </c>
      <c r="D148" s="108" t="s">
        <v>487</v>
      </c>
      <c r="E148" s="108" t="s">
        <v>488</v>
      </c>
      <c r="F148" s="107" t="s">
        <v>489</v>
      </c>
      <c r="G148" s="107" t="s">
        <v>490</v>
      </c>
      <c r="H148" s="108">
        <v>28</v>
      </c>
      <c r="I148" s="108" t="s">
        <v>149</v>
      </c>
      <c r="J148" s="108" t="s">
        <v>491</v>
      </c>
      <c r="K148" s="108">
        <v>1.2</v>
      </c>
      <c r="L148" s="108">
        <f t="shared" si="16"/>
        <v>33.6</v>
      </c>
      <c r="M148" s="108">
        <f t="shared" si="17"/>
        <v>2352</v>
      </c>
      <c r="N148" s="114">
        <v>0</v>
      </c>
      <c r="O148" s="114">
        <v>0</v>
      </c>
      <c r="P148" s="114">
        <v>0</v>
      </c>
      <c r="Q148" s="114">
        <f>M148+M149+M150+M151</f>
        <v>8820</v>
      </c>
      <c r="R148" s="114"/>
      <c r="S148" s="114"/>
    </row>
    <row r="149" s="87" customFormat="1" ht="27" hidden="1" spans="1:19">
      <c r="A149" s="104"/>
      <c r="B149" s="107" t="s">
        <v>189</v>
      </c>
      <c r="C149" s="107" t="s">
        <v>486</v>
      </c>
      <c r="D149" s="108" t="s">
        <v>492</v>
      </c>
      <c r="E149" s="108" t="s">
        <v>493</v>
      </c>
      <c r="F149" s="107" t="s">
        <v>494</v>
      </c>
      <c r="G149" s="107" t="s">
        <v>336</v>
      </c>
      <c r="H149" s="108">
        <v>28</v>
      </c>
      <c r="I149" s="108" t="s">
        <v>312</v>
      </c>
      <c r="J149" s="108" t="s">
        <v>495</v>
      </c>
      <c r="K149" s="108">
        <v>1.1</v>
      </c>
      <c r="L149" s="108">
        <f t="shared" si="16"/>
        <v>30.8</v>
      </c>
      <c r="M149" s="108">
        <f t="shared" si="17"/>
        <v>2156</v>
      </c>
      <c r="N149" s="116"/>
      <c r="O149" s="116"/>
      <c r="P149" s="116"/>
      <c r="Q149" s="116"/>
      <c r="R149" s="116"/>
      <c r="S149" s="116"/>
    </row>
    <row r="150" s="87" customFormat="1" ht="27" hidden="1" spans="1:19">
      <c r="A150" s="104"/>
      <c r="B150" s="107" t="s">
        <v>189</v>
      </c>
      <c r="C150" s="107" t="s">
        <v>486</v>
      </c>
      <c r="D150" s="108" t="s">
        <v>492</v>
      </c>
      <c r="E150" s="108" t="s">
        <v>493</v>
      </c>
      <c r="F150" s="107" t="s">
        <v>496</v>
      </c>
      <c r="G150" s="107" t="s">
        <v>338</v>
      </c>
      <c r="H150" s="108">
        <v>28</v>
      </c>
      <c r="I150" s="108" t="s">
        <v>312</v>
      </c>
      <c r="J150" s="108" t="s">
        <v>188</v>
      </c>
      <c r="K150" s="108">
        <v>1.1</v>
      </c>
      <c r="L150" s="108">
        <f t="shared" si="16"/>
        <v>30.8</v>
      </c>
      <c r="M150" s="108">
        <f t="shared" si="17"/>
        <v>2156</v>
      </c>
      <c r="N150" s="116"/>
      <c r="O150" s="116"/>
      <c r="P150" s="116"/>
      <c r="Q150" s="116"/>
      <c r="R150" s="116"/>
      <c r="S150" s="116"/>
    </row>
    <row r="151" s="87" customFormat="1" ht="27" hidden="1" spans="1:19">
      <c r="A151" s="104"/>
      <c r="B151" s="107" t="s">
        <v>189</v>
      </c>
      <c r="C151" s="107" t="s">
        <v>486</v>
      </c>
      <c r="D151" s="108" t="s">
        <v>492</v>
      </c>
      <c r="E151" s="108" t="s">
        <v>493</v>
      </c>
      <c r="F151" s="107" t="s">
        <v>497</v>
      </c>
      <c r="G151" s="107" t="s">
        <v>340</v>
      </c>
      <c r="H151" s="108">
        <v>28</v>
      </c>
      <c r="I151" s="108" t="s">
        <v>312</v>
      </c>
      <c r="J151" s="108" t="s">
        <v>214</v>
      </c>
      <c r="K151" s="108">
        <v>1.1</v>
      </c>
      <c r="L151" s="108">
        <f t="shared" si="16"/>
        <v>30.8</v>
      </c>
      <c r="M151" s="108">
        <f t="shared" si="17"/>
        <v>2156</v>
      </c>
      <c r="N151" s="115"/>
      <c r="O151" s="115"/>
      <c r="P151" s="115"/>
      <c r="Q151" s="115"/>
      <c r="R151" s="115"/>
      <c r="S151" s="115"/>
    </row>
    <row r="152" s="87" customFormat="1" ht="27" hidden="1" spans="1:19">
      <c r="A152" s="104"/>
      <c r="B152" s="107" t="s">
        <v>189</v>
      </c>
      <c r="C152" s="107" t="s">
        <v>498</v>
      </c>
      <c r="D152" s="108" t="s">
        <v>487</v>
      </c>
      <c r="E152" s="108" t="s">
        <v>488</v>
      </c>
      <c r="F152" s="107" t="s">
        <v>489</v>
      </c>
      <c r="G152" s="107" t="s">
        <v>490</v>
      </c>
      <c r="H152" s="108">
        <v>28</v>
      </c>
      <c r="I152" s="108" t="s">
        <v>149</v>
      </c>
      <c r="J152" s="108" t="s">
        <v>491</v>
      </c>
      <c r="K152" s="108">
        <v>1.2</v>
      </c>
      <c r="L152" s="108">
        <f t="shared" ref="L152:L163" si="18">H152*K152</f>
        <v>33.6</v>
      </c>
      <c r="M152" s="108">
        <f t="shared" ref="M152:M163" si="19">L152*70</f>
        <v>2352</v>
      </c>
      <c r="N152" s="114">
        <v>0</v>
      </c>
      <c r="O152" s="114">
        <v>0</v>
      </c>
      <c r="P152" s="114">
        <v>0</v>
      </c>
      <c r="Q152" s="114">
        <f>M152+M153+M154+M155</f>
        <v>8820</v>
      </c>
      <c r="R152" s="114"/>
      <c r="S152" s="114"/>
    </row>
    <row r="153" s="87" customFormat="1" ht="27" hidden="1" spans="1:19">
      <c r="A153" s="104"/>
      <c r="B153" s="107" t="s">
        <v>189</v>
      </c>
      <c r="C153" s="107" t="s">
        <v>498</v>
      </c>
      <c r="D153" s="108" t="s">
        <v>492</v>
      </c>
      <c r="E153" s="108" t="s">
        <v>493</v>
      </c>
      <c r="F153" s="107" t="s">
        <v>494</v>
      </c>
      <c r="G153" s="107" t="s">
        <v>336</v>
      </c>
      <c r="H153" s="108">
        <v>28</v>
      </c>
      <c r="I153" s="108" t="s">
        <v>312</v>
      </c>
      <c r="J153" s="108" t="s">
        <v>495</v>
      </c>
      <c r="K153" s="108">
        <v>1.1</v>
      </c>
      <c r="L153" s="108">
        <f t="shared" si="18"/>
        <v>30.8</v>
      </c>
      <c r="M153" s="108">
        <f t="shared" si="19"/>
        <v>2156</v>
      </c>
      <c r="N153" s="116"/>
      <c r="O153" s="116"/>
      <c r="P153" s="116"/>
      <c r="Q153" s="116"/>
      <c r="R153" s="116"/>
      <c r="S153" s="116"/>
    </row>
    <row r="154" s="87" customFormat="1" ht="27" hidden="1" spans="1:19">
      <c r="A154" s="104"/>
      <c r="B154" s="107" t="s">
        <v>189</v>
      </c>
      <c r="C154" s="107" t="s">
        <v>498</v>
      </c>
      <c r="D154" s="108" t="s">
        <v>492</v>
      </c>
      <c r="E154" s="108" t="s">
        <v>493</v>
      </c>
      <c r="F154" s="107" t="s">
        <v>496</v>
      </c>
      <c r="G154" s="107" t="s">
        <v>338</v>
      </c>
      <c r="H154" s="108">
        <v>28</v>
      </c>
      <c r="I154" s="108" t="s">
        <v>312</v>
      </c>
      <c r="J154" s="108" t="s">
        <v>188</v>
      </c>
      <c r="K154" s="108">
        <v>1.1</v>
      </c>
      <c r="L154" s="108">
        <f t="shared" si="18"/>
        <v>30.8</v>
      </c>
      <c r="M154" s="108">
        <f t="shared" si="19"/>
        <v>2156</v>
      </c>
      <c r="N154" s="116"/>
      <c r="O154" s="116"/>
      <c r="P154" s="116"/>
      <c r="Q154" s="116"/>
      <c r="R154" s="116"/>
      <c r="S154" s="116"/>
    </row>
    <row r="155" s="87" customFormat="1" ht="27" hidden="1" spans="1:19">
      <c r="A155" s="104"/>
      <c r="B155" s="107" t="s">
        <v>189</v>
      </c>
      <c r="C155" s="107" t="s">
        <v>498</v>
      </c>
      <c r="D155" s="108" t="s">
        <v>492</v>
      </c>
      <c r="E155" s="108" t="s">
        <v>493</v>
      </c>
      <c r="F155" s="107" t="s">
        <v>497</v>
      </c>
      <c r="G155" s="107" t="s">
        <v>340</v>
      </c>
      <c r="H155" s="108">
        <v>28</v>
      </c>
      <c r="I155" s="108" t="s">
        <v>312</v>
      </c>
      <c r="J155" s="108" t="s">
        <v>214</v>
      </c>
      <c r="K155" s="108">
        <v>1.1</v>
      </c>
      <c r="L155" s="108">
        <f t="shared" si="18"/>
        <v>30.8</v>
      </c>
      <c r="M155" s="108">
        <f t="shared" si="19"/>
        <v>2156</v>
      </c>
      <c r="N155" s="115"/>
      <c r="O155" s="115"/>
      <c r="P155" s="115"/>
      <c r="Q155" s="115"/>
      <c r="R155" s="115"/>
      <c r="S155" s="115"/>
    </row>
    <row r="156" s="90" customFormat="1" ht="30" customHeight="1" spans="1:19">
      <c r="A156" s="140">
        <v>41</v>
      </c>
      <c r="B156" s="140" t="s">
        <v>110</v>
      </c>
      <c r="C156" s="140" t="s">
        <v>22</v>
      </c>
      <c r="D156" s="11" t="s">
        <v>499</v>
      </c>
      <c r="E156" s="11" t="s">
        <v>500</v>
      </c>
      <c r="F156" s="140" t="s">
        <v>501</v>
      </c>
      <c r="G156" s="140" t="s">
        <v>329</v>
      </c>
      <c r="H156" s="11">
        <v>15</v>
      </c>
      <c r="I156" s="11" t="s">
        <v>181</v>
      </c>
      <c r="J156" s="11" t="s">
        <v>502</v>
      </c>
      <c r="K156" s="11">
        <v>1</v>
      </c>
      <c r="L156" s="11">
        <f t="shared" si="18"/>
        <v>15</v>
      </c>
      <c r="M156" s="11">
        <f t="shared" si="19"/>
        <v>1050</v>
      </c>
      <c r="N156" s="141">
        <v>1</v>
      </c>
      <c r="O156" s="141">
        <v>1</v>
      </c>
      <c r="P156" s="141">
        <v>120</v>
      </c>
      <c r="Q156" s="141">
        <v>6882</v>
      </c>
      <c r="R156" s="141">
        <f t="shared" ref="R156:R159" si="20">L156*30</f>
        <v>450</v>
      </c>
      <c r="S156" s="144">
        <f>SUM(R156:R159)</f>
        <v>2898</v>
      </c>
    </row>
    <row r="157" s="90" customFormat="1" ht="30" customHeight="1" spans="1:19">
      <c r="A157" s="140">
        <v>42</v>
      </c>
      <c r="B157" s="140" t="s">
        <v>110</v>
      </c>
      <c r="C157" s="140" t="s">
        <v>22</v>
      </c>
      <c r="D157" s="11" t="s">
        <v>499</v>
      </c>
      <c r="E157" s="11" t="s">
        <v>500</v>
      </c>
      <c r="F157" s="140" t="s">
        <v>503</v>
      </c>
      <c r="G157" s="140" t="s">
        <v>180</v>
      </c>
      <c r="H157" s="11">
        <v>24</v>
      </c>
      <c r="I157" s="11" t="s">
        <v>181</v>
      </c>
      <c r="J157" s="11" t="s">
        <v>182</v>
      </c>
      <c r="K157" s="11">
        <v>1.2</v>
      </c>
      <c r="L157" s="11">
        <f t="shared" si="18"/>
        <v>28.8</v>
      </c>
      <c r="M157" s="11">
        <f t="shared" si="19"/>
        <v>2016</v>
      </c>
      <c r="N157" s="142"/>
      <c r="O157" s="142"/>
      <c r="P157" s="142"/>
      <c r="Q157" s="142"/>
      <c r="R157" s="141">
        <f t="shared" si="20"/>
        <v>864</v>
      </c>
      <c r="S157" s="145"/>
    </row>
    <row r="158" s="90" customFormat="1" ht="30" customHeight="1" spans="1:19">
      <c r="A158" s="140">
        <v>43</v>
      </c>
      <c r="B158" s="140" t="s">
        <v>110</v>
      </c>
      <c r="C158" s="140" t="s">
        <v>22</v>
      </c>
      <c r="D158" s="11" t="s">
        <v>499</v>
      </c>
      <c r="E158" s="11" t="s">
        <v>500</v>
      </c>
      <c r="F158" s="140" t="s">
        <v>504</v>
      </c>
      <c r="G158" s="140" t="s">
        <v>184</v>
      </c>
      <c r="H158" s="11">
        <v>24</v>
      </c>
      <c r="I158" s="11" t="s">
        <v>181</v>
      </c>
      <c r="J158" s="11" t="s">
        <v>185</v>
      </c>
      <c r="K158" s="11">
        <v>1.1</v>
      </c>
      <c r="L158" s="11">
        <f t="shared" si="18"/>
        <v>26.4</v>
      </c>
      <c r="M158" s="11">
        <f t="shared" si="19"/>
        <v>1848</v>
      </c>
      <c r="N158" s="142"/>
      <c r="O158" s="142"/>
      <c r="P158" s="142"/>
      <c r="Q158" s="142"/>
      <c r="R158" s="141">
        <f t="shared" si="20"/>
        <v>792</v>
      </c>
      <c r="S158" s="145"/>
    </row>
    <row r="159" s="90" customFormat="1" ht="30" customHeight="1" spans="1:19">
      <c r="A159" s="140">
        <v>44</v>
      </c>
      <c r="B159" s="140" t="s">
        <v>110</v>
      </c>
      <c r="C159" s="140" t="s">
        <v>22</v>
      </c>
      <c r="D159" s="11" t="s">
        <v>499</v>
      </c>
      <c r="E159" s="11" t="s">
        <v>500</v>
      </c>
      <c r="F159" s="140" t="s">
        <v>505</v>
      </c>
      <c r="G159" s="140" t="s">
        <v>187</v>
      </c>
      <c r="H159" s="11">
        <v>24</v>
      </c>
      <c r="I159" s="11" t="s">
        <v>181</v>
      </c>
      <c r="J159" s="11" t="s">
        <v>506</v>
      </c>
      <c r="K159" s="11">
        <v>1.1</v>
      </c>
      <c r="L159" s="11">
        <f t="shared" si="18"/>
        <v>26.4</v>
      </c>
      <c r="M159" s="11">
        <f t="shared" si="19"/>
        <v>1848</v>
      </c>
      <c r="N159" s="143"/>
      <c r="O159" s="143"/>
      <c r="P159" s="143"/>
      <c r="Q159" s="143"/>
      <c r="R159" s="141">
        <f t="shared" si="20"/>
        <v>792</v>
      </c>
      <c r="S159" s="146"/>
    </row>
    <row r="160" customFormat="1" ht="27" hidden="1" spans="1:19">
      <c r="A160" s="104"/>
      <c r="B160" s="105" t="s">
        <v>239</v>
      </c>
      <c r="C160" s="104" t="s">
        <v>507</v>
      </c>
      <c r="D160" s="106" t="s">
        <v>508</v>
      </c>
      <c r="E160" s="106" t="s">
        <v>509</v>
      </c>
      <c r="F160" s="105" t="s">
        <v>510</v>
      </c>
      <c r="G160" s="105" t="s">
        <v>511</v>
      </c>
      <c r="H160" s="106">
        <v>16</v>
      </c>
      <c r="I160" s="106" t="s">
        <v>512</v>
      </c>
      <c r="J160" s="106" t="s">
        <v>324</v>
      </c>
      <c r="K160" s="106">
        <v>1.1</v>
      </c>
      <c r="L160" s="106">
        <f t="shared" si="18"/>
        <v>17.6</v>
      </c>
      <c r="M160" s="106">
        <f t="shared" si="19"/>
        <v>1232</v>
      </c>
      <c r="N160" s="112">
        <v>1</v>
      </c>
      <c r="O160" s="112">
        <v>4</v>
      </c>
      <c r="P160" s="112">
        <v>480</v>
      </c>
      <c r="Q160" s="112">
        <v>2944</v>
      </c>
      <c r="R160" s="112"/>
      <c r="S160" s="106"/>
    </row>
    <row r="161" customFormat="1" ht="27" hidden="1" spans="1:19">
      <c r="A161" s="104"/>
      <c r="B161" s="105" t="s">
        <v>239</v>
      </c>
      <c r="C161" s="104" t="s">
        <v>507</v>
      </c>
      <c r="D161" s="106" t="s">
        <v>508</v>
      </c>
      <c r="E161" s="106" t="s">
        <v>509</v>
      </c>
      <c r="F161" s="105" t="s">
        <v>513</v>
      </c>
      <c r="G161" s="105" t="s">
        <v>514</v>
      </c>
      <c r="H161" s="106">
        <v>16</v>
      </c>
      <c r="I161" s="106" t="s">
        <v>512</v>
      </c>
      <c r="J161" s="106" t="s">
        <v>124</v>
      </c>
      <c r="K161" s="106">
        <v>1.1</v>
      </c>
      <c r="L161" s="106">
        <f t="shared" si="18"/>
        <v>17.6</v>
      </c>
      <c r="M161" s="106">
        <f t="shared" si="19"/>
        <v>1232</v>
      </c>
      <c r="N161" s="113"/>
      <c r="O161" s="113"/>
      <c r="P161" s="113"/>
      <c r="Q161" s="113"/>
      <c r="R161" s="113"/>
      <c r="S161" s="106"/>
    </row>
    <row r="162" customFormat="1" ht="27" hidden="1" spans="1:19">
      <c r="A162" s="104"/>
      <c r="B162" s="105" t="s">
        <v>239</v>
      </c>
      <c r="C162" s="104" t="s">
        <v>515</v>
      </c>
      <c r="D162" s="106" t="s">
        <v>508</v>
      </c>
      <c r="E162" s="106" t="s">
        <v>509</v>
      </c>
      <c r="F162" s="105" t="s">
        <v>510</v>
      </c>
      <c r="G162" s="105" t="s">
        <v>511</v>
      </c>
      <c r="H162" s="106">
        <v>8</v>
      </c>
      <c r="I162" s="106" t="s">
        <v>512</v>
      </c>
      <c r="J162" s="106" t="s">
        <v>324</v>
      </c>
      <c r="K162" s="106">
        <v>1.1</v>
      </c>
      <c r="L162" s="106">
        <f t="shared" si="18"/>
        <v>8.8</v>
      </c>
      <c r="M162" s="106">
        <f t="shared" si="19"/>
        <v>616</v>
      </c>
      <c r="N162" s="112">
        <v>1</v>
      </c>
      <c r="O162" s="112">
        <v>2</v>
      </c>
      <c r="P162" s="112">
        <v>240</v>
      </c>
      <c r="Q162" s="112">
        <v>1472</v>
      </c>
      <c r="R162" s="112"/>
      <c r="S162" s="106"/>
    </row>
    <row r="163" customFormat="1" ht="27" hidden="1" spans="1:19">
      <c r="A163" s="104"/>
      <c r="B163" s="105" t="s">
        <v>239</v>
      </c>
      <c r="C163" s="104" t="s">
        <v>515</v>
      </c>
      <c r="D163" s="106" t="s">
        <v>508</v>
      </c>
      <c r="E163" s="106" t="s">
        <v>509</v>
      </c>
      <c r="F163" s="105" t="s">
        <v>513</v>
      </c>
      <c r="G163" s="105" t="s">
        <v>514</v>
      </c>
      <c r="H163" s="106">
        <v>8</v>
      </c>
      <c r="I163" s="106" t="s">
        <v>512</v>
      </c>
      <c r="J163" s="106" t="s">
        <v>124</v>
      </c>
      <c r="K163" s="106">
        <v>1.1</v>
      </c>
      <c r="L163" s="106">
        <f t="shared" si="18"/>
        <v>8.8</v>
      </c>
      <c r="M163" s="106">
        <f t="shared" si="19"/>
        <v>616</v>
      </c>
      <c r="N163" s="113"/>
      <c r="O163" s="113"/>
      <c r="P163" s="113"/>
      <c r="Q163" s="113"/>
      <c r="R163" s="113"/>
      <c r="S163" s="106"/>
    </row>
    <row r="164" s="87" customFormat="1" hidden="1" spans="1:19">
      <c r="A164" s="104"/>
      <c r="B164" s="107" t="s">
        <v>231</v>
      </c>
      <c r="C164" s="107" t="s">
        <v>516</v>
      </c>
      <c r="D164" s="108" t="s">
        <v>517</v>
      </c>
      <c r="E164" s="108" t="s">
        <v>518</v>
      </c>
      <c r="F164" s="107" t="s">
        <v>519</v>
      </c>
      <c r="G164" s="107" t="s">
        <v>364</v>
      </c>
      <c r="H164" s="108" t="s">
        <v>154</v>
      </c>
      <c r="I164" s="108" t="s">
        <v>116</v>
      </c>
      <c r="J164" s="108" t="s">
        <v>319</v>
      </c>
      <c r="K164" s="108">
        <v>1.1</v>
      </c>
      <c r="L164" s="108">
        <f t="shared" ref="L164:L193" si="21">H164*K164</f>
        <v>52.8</v>
      </c>
      <c r="M164" s="108">
        <f t="shared" ref="M164:M193" si="22">L164*70</f>
        <v>3696</v>
      </c>
      <c r="N164" s="108">
        <v>1</v>
      </c>
      <c r="O164" s="108">
        <v>12</v>
      </c>
      <c r="P164" s="108">
        <v>1440</v>
      </c>
      <c r="Q164" s="108">
        <f>M164+P164</f>
        <v>5136</v>
      </c>
      <c r="R164" s="108"/>
      <c r="S164" s="108"/>
    </row>
    <row r="165" s="87" customFormat="1" hidden="1" spans="1:19">
      <c r="A165" s="104"/>
      <c r="B165" s="107" t="s">
        <v>206</v>
      </c>
      <c r="C165" s="107" t="s">
        <v>520</v>
      </c>
      <c r="D165" s="108" t="s">
        <v>521</v>
      </c>
      <c r="E165" s="108" t="s">
        <v>522</v>
      </c>
      <c r="F165" s="107" t="s">
        <v>523</v>
      </c>
      <c r="G165" s="107" t="s">
        <v>524</v>
      </c>
      <c r="H165" s="108" t="s">
        <v>525</v>
      </c>
      <c r="I165" s="108" t="s">
        <v>312</v>
      </c>
      <c r="J165" s="108" t="s">
        <v>431</v>
      </c>
      <c r="K165" s="108">
        <v>1</v>
      </c>
      <c r="L165" s="108">
        <f t="shared" si="21"/>
        <v>56</v>
      </c>
      <c r="M165" s="108">
        <f t="shared" si="22"/>
        <v>3920</v>
      </c>
      <c r="N165" s="114">
        <v>0</v>
      </c>
      <c r="O165" s="114">
        <v>0</v>
      </c>
      <c r="P165" s="114">
        <v>0</v>
      </c>
      <c r="Q165" s="114">
        <f>M165+M166+M167</f>
        <v>12152</v>
      </c>
      <c r="R165" s="114"/>
      <c r="S165" s="108"/>
    </row>
    <row r="166" s="87" customFormat="1" ht="27" hidden="1" spans="1:19">
      <c r="A166" s="104"/>
      <c r="B166" s="107" t="s">
        <v>206</v>
      </c>
      <c r="C166" s="107" t="s">
        <v>520</v>
      </c>
      <c r="D166" s="108" t="s">
        <v>521</v>
      </c>
      <c r="E166" s="108" t="s">
        <v>522</v>
      </c>
      <c r="F166" s="107" t="s">
        <v>526</v>
      </c>
      <c r="G166" s="107" t="s">
        <v>527</v>
      </c>
      <c r="H166" s="108" t="s">
        <v>525</v>
      </c>
      <c r="I166" s="108" t="s">
        <v>312</v>
      </c>
      <c r="J166" s="108" t="s">
        <v>319</v>
      </c>
      <c r="K166" s="108">
        <v>1.1</v>
      </c>
      <c r="L166" s="108">
        <f t="shared" si="21"/>
        <v>61.6</v>
      </c>
      <c r="M166" s="108">
        <f t="shared" si="22"/>
        <v>4312</v>
      </c>
      <c r="N166" s="116"/>
      <c r="O166" s="116"/>
      <c r="P166" s="116"/>
      <c r="Q166" s="116"/>
      <c r="R166" s="116"/>
      <c r="S166" s="108"/>
    </row>
    <row r="167" s="87" customFormat="1" hidden="1" spans="1:19">
      <c r="A167" s="104"/>
      <c r="B167" s="107" t="s">
        <v>206</v>
      </c>
      <c r="C167" s="107" t="s">
        <v>520</v>
      </c>
      <c r="D167" s="108" t="s">
        <v>521</v>
      </c>
      <c r="E167" s="108" t="s">
        <v>522</v>
      </c>
      <c r="F167" s="107" t="s">
        <v>528</v>
      </c>
      <c r="G167" s="107" t="s">
        <v>529</v>
      </c>
      <c r="H167" s="108" t="s">
        <v>525</v>
      </c>
      <c r="I167" s="108" t="s">
        <v>312</v>
      </c>
      <c r="J167" s="108" t="s">
        <v>204</v>
      </c>
      <c r="K167" s="108">
        <v>1</v>
      </c>
      <c r="L167" s="108">
        <f t="shared" si="21"/>
        <v>56</v>
      </c>
      <c r="M167" s="108">
        <f t="shared" si="22"/>
        <v>3920</v>
      </c>
      <c r="N167" s="115"/>
      <c r="O167" s="115"/>
      <c r="P167" s="115"/>
      <c r="Q167" s="115"/>
      <c r="R167" s="115"/>
      <c r="S167" s="108"/>
    </row>
    <row r="168" s="90" customFormat="1" ht="30" customHeight="1" spans="1:19">
      <c r="A168" s="140">
        <v>45</v>
      </c>
      <c r="B168" s="140" t="s">
        <v>110</v>
      </c>
      <c r="C168" s="140" t="s">
        <v>78</v>
      </c>
      <c r="D168" s="11" t="s">
        <v>530</v>
      </c>
      <c r="E168" s="11" t="s">
        <v>531</v>
      </c>
      <c r="F168" s="140" t="s">
        <v>532</v>
      </c>
      <c r="G168" s="140" t="s">
        <v>533</v>
      </c>
      <c r="H168" s="11" t="s">
        <v>347</v>
      </c>
      <c r="I168" s="11" t="s">
        <v>181</v>
      </c>
      <c r="J168" s="11" t="s">
        <v>534</v>
      </c>
      <c r="K168" s="11">
        <v>1.2</v>
      </c>
      <c r="L168" s="11">
        <f t="shared" si="21"/>
        <v>38.4</v>
      </c>
      <c r="M168" s="11">
        <f t="shared" si="22"/>
        <v>2688</v>
      </c>
      <c r="N168" s="141">
        <v>1</v>
      </c>
      <c r="O168" s="141">
        <v>8</v>
      </c>
      <c r="P168" s="141">
        <v>960</v>
      </c>
      <c r="Q168" s="141">
        <f>M168+M169+M170+960</f>
        <v>8576</v>
      </c>
      <c r="R168" s="141">
        <f t="shared" ref="R168:R170" si="23">L168*30</f>
        <v>1152</v>
      </c>
      <c r="S168" s="144">
        <f>SUM(R168:R170)</f>
        <v>3264</v>
      </c>
    </row>
    <row r="169" s="90" customFormat="1" ht="30" customHeight="1" spans="1:19">
      <c r="A169" s="140">
        <v>46</v>
      </c>
      <c r="B169" s="140" t="s">
        <v>110</v>
      </c>
      <c r="C169" s="140" t="s">
        <v>78</v>
      </c>
      <c r="D169" s="11" t="s">
        <v>530</v>
      </c>
      <c r="E169" s="11" t="s">
        <v>531</v>
      </c>
      <c r="F169" s="140" t="s">
        <v>535</v>
      </c>
      <c r="G169" s="140" t="s">
        <v>536</v>
      </c>
      <c r="H169" s="11" t="s">
        <v>347</v>
      </c>
      <c r="I169" s="11" t="s">
        <v>181</v>
      </c>
      <c r="J169" s="11">
        <v>99</v>
      </c>
      <c r="K169" s="11">
        <v>1.1</v>
      </c>
      <c r="L169" s="11">
        <f t="shared" si="21"/>
        <v>35.2</v>
      </c>
      <c r="M169" s="11">
        <f t="shared" si="22"/>
        <v>2464</v>
      </c>
      <c r="N169" s="142"/>
      <c r="O169" s="142"/>
      <c r="P169" s="142"/>
      <c r="Q169" s="142"/>
      <c r="R169" s="141">
        <f t="shared" si="23"/>
        <v>1056</v>
      </c>
      <c r="S169" s="145"/>
    </row>
    <row r="170" s="90" customFormat="1" ht="30" customHeight="1" spans="1:19">
      <c r="A170" s="104">
        <v>47</v>
      </c>
      <c r="B170" s="140" t="s">
        <v>110</v>
      </c>
      <c r="C170" s="140" t="s">
        <v>78</v>
      </c>
      <c r="D170" s="11" t="s">
        <v>530</v>
      </c>
      <c r="E170" s="11" t="s">
        <v>531</v>
      </c>
      <c r="F170" s="140" t="s">
        <v>537</v>
      </c>
      <c r="G170" s="140" t="s">
        <v>323</v>
      </c>
      <c r="H170" s="11" t="s">
        <v>347</v>
      </c>
      <c r="I170" s="11" t="s">
        <v>181</v>
      </c>
      <c r="J170" s="11" t="s">
        <v>506</v>
      </c>
      <c r="K170" s="11">
        <v>1.1</v>
      </c>
      <c r="L170" s="11">
        <f t="shared" si="21"/>
        <v>35.2</v>
      </c>
      <c r="M170" s="11">
        <f t="shared" si="22"/>
        <v>2464</v>
      </c>
      <c r="N170" s="143"/>
      <c r="O170" s="143"/>
      <c r="P170" s="143"/>
      <c r="Q170" s="143"/>
      <c r="R170" s="141">
        <f t="shared" si="23"/>
        <v>1056</v>
      </c>
      <c r="S170" s="146"/>
    </row>
    <row r="171" s="87" customFormat="1" ht="40.5" hidden="1" spans="1:19">
      <c r="A171" s="104"/>
      <c r="B171" s="107" t="s">
        <v>359</v>
      </c>
      <c r="C171" s="107" t="s">
        <v>538</v>
      </c>
      <c r="D171" s="108" t="s">
        <v>539</v>
      </c>
      <c r="E171" s="108" t="s">
        <v>540</v>
      </c>
      <c r="F171" s="107" t="s">
        <v>541</v>
      </c>
      <c r="G171" s="107" t="s">
        <v>382</v>
      </c>
      <c r="H171" s="108">
        <v>16</v>
      </c>
      <c r="I171" s="108" t="s">
        <v>116</v>
      </c>
      <c r="J171" s="108" t="s">
        <v>383</v>
      </c>
      <c r="K171" s="108">
        <v>1.3</v>
      </c>
      <c r="L171" s="108">
        <f t="shared" si="21"/>
        <v>20.8</v>
      </c>
      <c r="M171" s="108">
        <f t="shared" si="22"/>
        <v>1456</v>
      </c>
      <c r="N171" s="114">
        <v>0</v>
      </c>
      <c r="O171" s="114">
        <v>0</v>
      </c>
      <c r="P171" s="114">
        <v>0</v>
      </c>
      <c r="Q171" s="114">
        <f>M171+M172+M173+M174</f>
        <v>5824</v>
      </c>
      <c r="R171" s="114"/>
      <c r="S171" s="114"/>
    </row>
    <row r="172" s="87" customFormat="1" ht="27" hidden="1" spans="1:19">
      <c r="A172" s="104"/>
      <c r="B172" s="107" t="s">
        <v>359</v>
      </c>
      <c r="C172" s="107" t="s">
        <v>538</v>
      </c>
      <c r="D172" s="108" t="s">
        <v>539</v>
      </c>
      <c r="E172" s="108" t="s">
        <v>540</v>
      </c>
      <c r="F172" s="107" t="s">
        <v>542</v>
      </c>
      <c r="G172" s="107" t="s">
        <v>543</v>
      </c>
      <c r="H172" s="108">
        <v>16</v>
      </c>
      <c r="I172" s="108" t="s">
        <v>116</v>
      </c>
      <c r="J172" s="108" t="s">
        <v>544</v>
      </c>
      <c r="K172" s="108">
        <v>1.3</v>
      </c>
      <c r="L172" s="108">
        <f t="shared" si="21"/>
        <v>20.8</v>
      </c>
      <c r="M172" s="108">
        <f t="shared" si="22"/>
        <v>1456</v>
      </c>
      <c r="N172" s="116"/>
      <c r="O172" s="116"/>
      <c r="P172" s="116"/>
      <c r="Q172" s="116"/>
      <c r="R172" s="116"/>
      <c r="S172" s="116"/>
    </row>
    <row r="173" s="87" customFormat="1" ht="40.5" hidden="1" spans="1:19">
      <c r="A173" s="104"/>
      <c r="B173" s="107" t="s">
        <v>359</v>
      </c>
      <c r="C173" s="107" t="s">
        <v>538</v>
      </c>
      <c r="D173" s="108" t="s">
        <v>539</v>
      </c>
      <c r="E173" s="108" t="s">
        <v>540</v>
      </c>
      <c r="F173" s="107" t="s">
        <v>545</v>
      </c>
      <c r="G173" s="107" t="s">
        <v>546</v>
      </c>
      <c r="H173" s="108">
        <v>16</v>
      </c>
      <c r="I173" s="108" t="s">
        <v>116</v>
      </c>
      <c r="J173" s="108" t="s">
        <v>547</v>
      </c>
      <c r="K173" s="108">
        <v>1.3</v>
      </c>
      <c r="L173" s="108">
        <f t="shared" si="21"/>
        <v>20.8</v>
      </c>
      <c r="M173" s="108">
        <f t="shared" si="22"/>
        <v>1456</v>
      </c>
      <c r="N173" s="116"/>
      <c r="O173" s="116"/>
      <c r="P173" s="116"/>
      <c r="Q173" s="116"/>
      <c r="R173" s="116"/>
      <c r="S173" s="116"/>
    </row>
    <row r="174" s="87" customFormat="1" ht="40.5" hidden="1" spans="1:19">
      <c r="A174" s="104"/>
      <c r="B174" s="107" t="s">
        <v>359</v>
      </c>
      <c r="C174" s="107" t="s">
        <v>538</v>
      </c>
      <c r="D174" s="108" t="s">
        <v>539</v>
      </c>
      <c r="E174" s="108" t="s">
        <v>540</v>
      </c>
      <c r="F174" s="107" t="s">
        <v>548</v>
      </c>
      <c r="G174" s="107" t="s">
        <v>549</v>
      </c>
      <c r="H174" s="108">
        <v>16</v>
      </c>
      <c r="I174" s="108" t="s">
        <v>116</v>
      </c>
      <c r="J174" s="108" t="s">
        <v>550</v>
      </c>
      <c r="K174" s="108">
        <v>1.3</v>
      </c>
      <c r="L174" s="108">
        <f t="shared" si="21"/>
        <v>20.8</v>
      </c>
      <c r="M174" s="108">
        <f t="shared" si="22"/>
        <v>1456</v>
      </c>
      <c r="N174" s="115"/>
      <c r="O174" s="115"/>
      <c r="P174" s="115"/>
      <c r="Q174" s="115"/>
      <c r="R174" s="115"/>
      <c r="S174" s="115"/>
    </row>
    <row r="175" s="87" customFormat="1" ht="40.5" hidden="1" spans="1:19">
      <c r="A175" s="104"/>
      <c r="B175" s="107" t="s">
        <v>359</v>
      </c>
      <c r="C175" s="107" t="s">
        <v>551</v>
      </c>
      <c r="D175" s="108" t="s">
        <v>539</v>
      </c>
      <c r="E175" s="108" t="s">
        <v>540</v>
      </c>
      <c r="F175" s="107" t="s">
        <v>541</v>
      </c>
      <c r="G175" s="107" t="s">
        <v>382</v>
      </c>
      <c r="H175" s="108">
        <v>16</v>
      </c>
      <c r="I175" s="108" t="s">
        <v>116</v>
      </c>
      <c r="J175" s="108" t="s">
        <v>383</v>
      </c>
      <c r="K175" s="108">
        <v>1.3</v>
      </c>
      <c r="L175" s="108">
        <f t="shared" si="21"/>
        <v>20.8</v>
      </c>
      <c r="M175" s="108">
        <f t="shared" si="22"/>
        <v>1456</v>
      </c>
      <c r="N175" s="114">
        <v>0</v>
      </c>
      <c r="O175" s="114">
        <v>0</v>
      </c>
      <c r="P175" s="114">
        <v>0</v>
      </c>
      <c r="Q175" s="114">
        <f>M175+M176+M177+M178</f>
        <v>5824</v>
      </c>
      <c r="R175" s="114"/>
      <c r="S175" s="114"/>
    </row>
    <row r="176" s="87" customFormat="1" ht="27" hidden="1" spans="1:19">
      <c r="A176" s="104"/>
      <c r="B176" s="107" t="s">
        <v>359</v>
      </c>
      <c r="C176" s="107" t="s">
        <v>551</v>
      </c>
      <c r="D176" s="108" t="s">
        <v>539</v>
      </c>
      <c r="E176" s="108" t="s">
        <v>540</v>
      </c>
      <c r="F176" s="107" t="s">
        <v>542</v>
      </c>
      <c r="G176" s="107" t="s">
        <v>543</v>
      </c>
      <c r="H176" s="108">
        <v>16</v>
      </c>
      <c r="I176" s="108" t="s">
        <v>116</v>
      </c>
      <c r="J176" s="108" t="s">
        <v>544</v>
      </c>
      <c r="K176" s="108">
        <v>1.3</v>
      </c>
      <c r="L176" s="108">
        <f t="shared" si="21"/>
        <v>20.8</v>
      </c>
      <c r="M176" s="108">
        <f t="shared" si="22"/>
        <v>1456</v>
      </c>
      <c r="N176" s="116"/>
      <c r="O176" s="116"/>
      <c r="P176" s="116"/>
      <c r="Q176" s="116"/>
      <c r="R176" s="116"/>
      <c r="S176" s="116"/>
    </row>
    <row r="177" s="87" customFormat="1" ht="40.5" hidden="1" spans="1:19">
      <c r="A177" s="140">
        <v>47</v>
      </c>
      <c r="B177" s="107" t="s">
        <v>359</v>
      </c>
      <c r="C177" s="107" t="s">
        <v>551</v>
      </c>
      <c r="D177" s="108" t="s">
        <v>539</v>
      </c>
      <c r="E177" s="108" t="s">
        <v>540</v>
      </c>
      <c r="F177" s="107" t="s">
        <v>545</v>
      </c>
      <c r="G177" s="107" t="s">
        <v>546</v>
      </c>
      <c r="H177" s="108">
        <v>16</v>
      </c>
      <c r="I177" s="108" t="s">
        <v>116</v>
      </c>
      <c r="J177" s="108" t="s">
        <v>547</v>
      </c>
      <c r="K177" s="108">
        <v>1.3</v>
      </c>
      <c r="L177" s="108">
        <f t="shared" si="21"/>
        <v>20.8</v>
      </c>
      <c r="M177" s="108">
        <f t="shared" si="22"/>
        <v>1456</v>
      </c>
      <c r="N177" s="116"/>
      <c r="O177" s="116"/>
      <c r="P177" s="116"/>
      <c r="Q177" s="116"/>
      <c r="R177" s="116"/>
      <c r="S177" s="116"/>
    </row>
    <row r="178" s="87" customFormat="1" ht="40.5" hidden="1" spans="1:19">
      <c r="A178" s="104"/>
      <c r="B178" s="107" t="s">
        <v>359</v>
      </c>
      <c r="C178" s="107" t="s">
        <v>551</v>
      </c>
      <c r="D178" s="108" t="s">
        <v>539</v>
      </c>
      <c r="E178" s="108" t="s">
        <v>540</v>
      </c>
      <c r="F178" s="107" t="s">
        <v>548</v>
      </c>
      <c r="G178" s="107" t="s">
        <v>549</v>
      </c>
      <c r="H178" s="108">
        <v>16</v>
      </c>
      <c r="I178" s="108" t="s">
        <v>116</v>
      </c>
      <c r="J178" s="108" t="s">
        <v>550</v>
      </c>
      <c r="K178" s="108">
        <v>1.3</v>
      </c>
      <c r="L178" s="108">
        <f t="shared" si="21"/>
        <v>20.8</v>
      </c>
      <c r="M178" s="108">
        <f t="shared" si="22"/>
        <v>1456</v>
      </c>
      <c r="N178" s="115"/>
      <c r="O178" s="115"/>
      <c r="P178" s="115"/>
      <c r="Q178" s="115"/>
      <c r="R178" s="115"/>
      <c r="S178" s="115"/>
    </row>
    <row r="179" s="87" customFormat="1" ht="40.5" hidden="1" spans="1:19">
      <c r="A179" s="104"/>
      <c r="B179" s="107" t="s">
        <v>359</v>
      </c>
      <c r="C179" s="107" t="s">
        <v>552</v>
      </c>
      <c r="D179" s="108" t="s">
        <v>539</v>
      </c>
      <c r="E179" s="108" t="s">
        <v>540</v>
      </c>
      <c r="F179" s="107" t="s">
        <v>553</v>
      </c>
      <c r="G179" s="107" t="s">
        <v>554</v>
      </c>
      <c r="H179" s="108">
        <v>32</v>
      </c>
      <c r="I179" s="108" t="s">
        <v>116</v>
      </c>
      <c r="J179" s="108" t="s">
        <v>117</v>
      </c>
      <c r="K179" s="108">
        <v>1.3</v>
      </c>
      <c r="L179" s="108">
        <f t="shared" si="21"/>
        <v>41.6</v>
      </c>
      <c r="M179" s="108">
        <f t="shared" si="22"/>
        <v>2912</v>
      </c>
      <c r="N179" s="114">
        <v>0</v>
      </c>
      <c r="O179" s="114">
        <v>0</v>
      </c>
      <c r="P179" s="114">
        <v>0</v>
      </c>
      <c r="Q179" s="114">
        <v>11648</v>
      </c>
      <c r="R179" s="114"/>
      <c r="S179" s="114"/>
    </row>
    <row r="180" s="87" customFormat="1" ht="40.5" hidden="1" spans="1:19">
      <c r="A180" s="104"/>
      <c r="B180" s="107" t="s">
        <v>359</v>
      </c>
      <c r="C180" s="107" t="s">
        <v>552</v>
      </c>
      <c r="D180" s="108" t="s">
        <v>539</v>
      </c>
      <c r="E180" s="108" t="s">
        <v>540</v>
      </c>
      <c r="F180" s="107" t="s">
        <v>555</v>
      </c>
      <c r="G180" s="107" t="s">
        <v>556</v>
      </c>
      <c r="H180" s="108">
        <v>32</v>
      </c>
      <c r="I180" s="108" t="s">
        <v>116</v>
      </c>
      <c r="J180" s="108" t="s">
        <v>557</v>
      </c>
      <c r="K180" s="108">
        <v>1.3</v>
      </c>
      <c r="L180" s="108">
        <f t="shared" si="21"/>
        <v>41.6</v>
      </c>
      <c r="M180" s="108">
        <f t="shared" si="22"/>
        <v>2912</v>
      </c>
      <c r="N180" s="116"/>
      <c r="O180" s="116"/>
      <c r="P180" s="116"/>
      <c r="Q180" s="116"/>
      <c r="R180" s="116"/>
      <c r="S180" s="116"/>
    </row>
    <row r="181" s="87" customFormat="1" ht="40.5" hidden="1" spans="1:19">
      <c r="A181" s="104"/>
      <c r="B181" s="107" t="s">
        <v>359</v>
      </c>
      <c r="C181" s="107" t="s">
        <v>552</v>
      </c>
      <c r="D181" s="108" t="s">
        <v>539</v>
      </c>
      <c r="E181" s="108" t="s">
        <v>540</v>
      </c>
      <c r="F181" s="107" t="s">
        <v>558</v>
      </c>
      <c r="G181" s="107" t="s">
        <v>559</v>
      </c>
      <c r="H181" s="108">
        <v>32</v>
      </c>
      <c r="I181" s="108" t="s">
        <v>116</v>
      </c>
      <c r="J181" s="108" t="s">
        <v>117</v>
      </c>
      <c r="K181" s="108">
        <v>1.3</v>
      </c>
      <c r="L181" s="108">
        <f t="shared" si="21"/>
        <v>41.6</v>
      </c>
      <c r="M181" s="108">
        <f t="shared" si="22"/>
        <v>2912</v>
      </c>
      <c r="N181" s="116"/>
      <c r="O181" s="116"/>
      <c r="P181" s="116"/>
      <c r="Q181" s="116"/>
      <c r="R181" s="116"/>
      <c r="S181" s="116"/>
    </row>
    <row r="182" s="87" customFormat="1" ht="27" hidden="1" spans="1:19">
      <c r="A182" s="104"/>
      <c r="B182" s="107" t="s">
        <v>359</v>
      </c>
      <c r="C182" s="107" t="s">
        <v>552</v>
      </c>
      <c r="D182" s="108" t="s">
        <v>539</v>
      </c>
      <c r="E182" s="108" t="s">
        <v>540</v>
      </c>
      <c r="F182" s="107" t="s">
        <v>560</v>
      </c>
      <c r="G182" s="107" t="s">
        <v>561</v>
      </c>
      <c r="H182" s="108">
        <v>32</v>
      </c>
      <c r="I182" s="108" t="s">
        <v>116</v>
      </c>
      <c r="J182" s="108" t="s">
        <v>562</v>
      </c>
      <c r="K182" s="108">
        <v>1.3</v>
      </c>
      <c r="L182" s="108">
        <f t="shared" si="21"/>
        <v>41.6</v>
      </c>
      <c r="M182" s="108">
        <f t="shared" si="22"/>
        <v>2912</v>
      </c>
      <c r="N182" s="115"/>
      <c r="O182" s="115"/>
      <c r="P182" s="115"/>
      <c r="Q182" s="115"/>
      <c r="R182" s="115"/>
      <c r="S182" s="115"/>
    </row>
    <row r="183" s="87" customFormat="1" ht="27" hidden="1" spans="1:19">
      <c r="A183" s="104"/>
      <c r="B183" s="107" t="s">
        <v>359</v>
      </c>
      <c r="C183" s="107" t="s">
        <v>563</v>
      </c>
      <c r="D183" s="108" t="s">
        <v>539</v>
      </c>
      <c r="E183" s="108" t="s">
        <v>540</v>
      </c>
      <c r="F183" s="107" t="s">
        <v>564</v>
      </c>
      <c r="G183" s="107" t="s">
        <v>565</v>
      </c>
      <c r="H183" s="108">
        <v>16</v>
      </c>
      <c r="I183" s="108" t="s">
        <v>116</v>
      </c>
      <c r="J183" s="108" t="s">
        <v>566</v>
      </c>
      <c r="K183" s="108">
        <v>1.3</v>
      </c>
      <c r="L183" s="108">
        <f t="shared" si="21"/>
        <v>20.8</v>
      </c>
      <c r="M183" s="108">
        <f t="shared" si="22"/>
        <v>1456</v>
      </c>
      <c r="N183" s="114">
        <v>0</v>
      </c>
      <c r="O183" s="114">
        <v>0</v>
      </c>
      <c r="P183" s="114">
        <v>0</v>
      </c>
      <c r="Q183" s="114">
        <f>M183+M184+M185+M186</f>
        <v>5712</v>
      </c>
      <c r="R183" s="114"/>
      <c r="S183" s="114"/>
    </row>
    <row r="184" s="87" customFormat="1" ht="40.5" hidden="1" spans="1:19">
      <c r="A184" s="104"/>
      <c r="B184" s="107" t="s">
        <v>359</v>
      </c>
      <c r="C184" s="107" t="s">
        <v>563</v>
      </c>
      <c r="D184" s="108" t="s">
        <v>539</v>
      </c>
      <c r="E184" s="108" t="s">
        <v>540</v>
      </c>
      <c r="F184" s="107" t="s">
        <v>567</v>
      </c>
      <c r="G184" s="107" t="s">
        <v>254</v>
      </c>
      <c r="H184" s="108">
        <v>16</v>
      </c>
      <c r="I184" s="108" t="s">
        <v>116</v>
      </c>
      <c r="J184" s="108" t="s">
        <v>568</v>
      </c>
      <c r="K184" s="108">
        <v>1.3</v>
      </c>
      <c r="L184" s="108">
        <f t="shared" si="21"/>
        <v>20.8</v>
      </c>
      <c r="M184" s="108">
        <f t="shared" si="22"/>
        <v>1456</v>
      </c>
      <c r="N184" s="116"/>
      <c r="O184" s="116"/>
      <c r="P184" s="116"/>
      <c r="Q184" s="116"/>
      <c r="R184" s="116"/>
      <c r="S184" s="116"/>
    </row>
    <row r="185" s="87" customFormat="1" ht="40.5" hidden="1" spans="1:19">
      <c r="A185" s="104"/>
      <c r="B185" s="107" t="s">
        <v>359</v>
      </c>
      <c r="C185" s="107" t="s">
        <v>563</v>
      </c>
      <c r="D185" s="108" t="s">
        <v>539</v>
      </c>
      <c r="E185" s="108" t="s">
        <v>540</v>
      </c>
      <c r="F185" s="107" t="s">
        <v>569</v>
      </c>
      <c r="G185" s="107" t="s">
        <v>570</v>
      </c>
      <c r="H185" s="108">
        <v>16</v>
      </c>
      <c r="I185" s="108" t="s">
        <v>116</v>
      </c>
      <c r="J185" s="108" t="s">
        <v>547</v>
      </c>
      <c r="K185" s="108">
        <v>1.3</v>
      </c>
      <c r="L185" s="108">
        <f t="shared" si="21"/>
        <v>20.8</v>
      </c>
      <c r="M185" s="108">
        <f t="shared" si="22"/>
        <v>1456</v>
      </c>
      <c r="N185" s="116"/>
      <c r="O185" s="116"/>
      <c r="P185" s="116"/>
      <c r="Q185" s="116"/>
      <c r="R185" s="116"/>
      <c r="S185" s="116"/>
    </row>
    <row r="186" s="87" customFormat="1" ht="27" hidden="1" spans="1:19">
      <c r="A186" s="104"/>
      <c r="B186" s="107" t="s">
        <v>359</v>
      </c>
      <c r="C186" s="107" t="s">
        <v>563</v>
      </c>
      <c r="D186" s="108" t="s">
        <v>539</v>
      </c>
      <c r="E186" s="108" t="s">
        <v>540</v>
      </c>
      <c r="F186" s="107" t="s">
        <v>571</v>
      </c>
      <c r="G186" s="107" t="s">
        <v>134</v>
      </c>
      <c r="H186" s="108">
        <v>16</v>
      </c>
      <c r="I186" s="108" t="s">
        <v>116</v>
      </c>
      <c r="J186" s="108" t="s">
        <v>572</v>
      </c>
      <c r="K186" s="108">
        <v>1.2</v>
      </c>
      <c r="L186" s="108">
        <f t="shared" si="21"/>
        <v>19.2</v>
      </c>
      <c r="M186" s="108">
        <f t="shared" si="22"/>
        <v>1344</v>
      </c>
      <c r="N186" s="115"/>
      <c r="O186" s="115"/>
      <c r="P186" s="115"/>
      <c r="Q186" s="115"/>
      <c r="R186" s="115"/>
      <c r="S186" s="115"/>
    </row>
    <row r="187" s="87" customFormat="1" ht="27" hidden="1" spans="1:19">
      <c r="A187" s="104"/>
      <c r="B187" s="107" t="s">
        <v>359</v>
      </c>
      <c r="C187" s="107" t="s">
        <v>573</v>
      </c>
      <c r="D187" s="108" t="s">
        <v>539</v>
      </c>
      <c r="E187" s="108" t="s">
        <v>540</v>
      </c>
      <c r="F187" s="107" t="s">
        <v>564</v>
      </c>
      <c r="G187" s="107" t="s">
        <v>565</v>
      </c>
      <c r="H187" s="108">
        <v>16</v>
      </c>
      <c r="I187" s="108" t="s">
        <v>116</v>
      </c>
      <c r="J187" s="108" t="s">
        <v>566</v>
      </c>
      <c r="K187" s="108">
        <v>1.3</v>
      </c>
      <c r="L187" s="108">
        <f t="shared" si="21"/>
        <v>20.8</v>
      </c>
      <c r="M187" s="108">
        <f t="shared" si="22"/>
        <v>1456</v>
      </c>
      <c r="N187" s="114">
        <v>0</v>
      </c>
      <c r="O187" s="114">
        <v>0</v>
      </c>
      <c r="P187" s="114">
        <v>0</v>
      </c>
      <c r="Q187" s="114">
        <v>5712</v>
      </c>
      <c r="R187" s="114"/>
      <c r="S187" s="114"/>
    </row>
    <row r="188" s="87" customFormat="1" ht="40.5" hidden="1" spans="1:19">
      <c r="A188" s="104"/>
      <c r="B188" s="107" t="s">
        <v>359</v>
      </c>
      <c r="C188" s="107" t="s">
        <v>573</v>
      </c>
      <c r="D188" s="108" t="s">
        <v>539</v>
      </c>
      <c r="E188" s="108" t="s">
        <v>540</v>
      </c>
      <c r="F188" s="107" t="s">
        <v>567</v>
      </c>
      <c r="G188" s="107" t="s">
        <v>254</v>
      </c>
      <c r="H188" s="108">
        <v>16</v>
      </c>
      <c r="I188" s="108" t="s">
        <v>116</v>
      </c>
      <c r="J188" s="108" t="s">
        <v>568</v>
      </c>
      <c r="K188" s="108">
        <v>1.3</v>
      </c>
      <c r="L188" s="108">
        <f t="shared" si="21"/>
        <v>20.8</v>
      </c>
      <c r="M188" s="108">
        <f t="shared" si="22"/>
        <v>1456</v>
      </c>
      <c r="N188" s="116"/>
      <c r="O188" s="116"/>
      <c r="P188" s="116"/>
      <c r="Q188" s="116"/>
      <c r="R188" s="116"/>
      <c r="S188" s="116"/>
    </row>
    <row r="189" s="87" customFormat="1" ht="40.5" hidden="1" spans="1:19">
      <c r="A189" s="104"/>
      <c r="B189" s="107" t="s">
        <v>359</v>
      </c>
      <c r="C189" s="107" t="s">
        <v>573</v>
      </c>
      <c r="D189" s="108" t="s">
        <v>539</v>
      </c>
      <c r="E189" s="108" t="s">
        <v>540</v>
      </c>
      <c r="F189" s="107" t="s">
        <v>569</v>
      </c>
      <c r="G189" s="107" t="s">
        <v>570</v>
      </c>
      <c r="H189" s="108">
        <v>16</v>
      </c>
      <c r="I189" s="108" t="s">
        <v>116</v>
      </c>
      <c r="J189" s="108" t="s">
        <v>547</v>
      </c>
      <c r="K189" s="108">
        <v>1.3</v>
      </c>
      <c r="L189" s="108">
        <f t="shared" si="21"/>
        <v>20.8</v>
      </c>
      <c r="M189" s="108">
        <f t="shared" si="22"/>
        <v>1456</v>
      </c>
      <c r="N189" s="116"/>
      <c r="O189" s="116"/>
      <c r="P189" s="116"/>
      <c r="Q189" s="116"/>
      <c r="R189" s="116"/>
      <c r="S189" s="116"/>
    </row>
    <row r="190" s="87" customFormat="1" ht="27" hidden="1" spans="1:19">
      <c r="A190" s="104"/>
      <c r="B190" s="107" t="s">
        <v>359</v>
      </c>
      <c r="C190" s="107" t="s">
        <v>573</v>
      </c>
      <c r="D190" s="108" t="s">
        <v>539</v>
      </c>
      <c r="E190" s="108" t="s">
        <v>540</v>
      </c>
      <c r="F190" s="107" t="s">
        <v>571</v>
      </c>
      <c r="G190" s="107" t="s">
        <v>134</v>
      </c>
      <c r="H190" s="108">
        <v>16</v>
      </c>
      <c r="I190" s="108" t="s">
        <v>116</v>
      </c>
      <c r="J190" s="108" t="s">
        <v>572</v>
      </c>
      <c r="K190" s="108">
        <v>1.2</v>
      </c>
      <c r="L190" s="108">
        <f t="shared" si="21"/>
        <v>19.2</v>
      </c>
      <c r="M190" s="108">
        <f t="shared" si="22"/>
        <v>1344</v>
      </c>
      <c r="N190" s="115"/>
      <c r="O190" s="115"/>
      <c r="P190" s="115"/>
      <c r="Q190" s="115"/>
      <c r="R190" s="115"/>
      <c r="S190" s="115"/>
    </row>
    <row r="191" s="87" customFormat="1" ht="40.5" hidden="1" spans="1:19">
      <c r="A191" s="104"/>
      <c r="B191" s="107" t="s">
        <v>359</v>
      </c>
      <c r="C191" s="107" t="s">
        <v>574</v>
      </c>
      <c r="D191" s="108" t="s">
        <v>575</v>
      </c>
      <c r="E191" s="108" t="s">
        <v>576</v>
      </c>
      <c r="F191" s="107" t="s">
        <v>577</v>
      </c>
      <c r="G191" s="107" t="s">
        <v>578</v>
      </c>
      <c r="H191" s="108" t="s">
        <v>120</v>
      </c>
      <c r="I191" s="108" t="s">
        <v>213</v>
      </c>
      <c r="J191" s="108" t="s">
        <v>579</v>
      </c>
      <c r="K191" s="108">
        <v>1.3</v>
      </c>
      <c r="L191" s="108">
        <f t="shared" si="21"/>
        <v>31.2</v>
      </c>
      <c r="M191" s="108">
        <f t="shared" si="22"/>
        <v>2184</v>
      </c>
      <c r="N191" s="114">
        <v>0</v>
      </c>
      <c r="O191" s="114">
        <v>0</v>
      </c>
      <c r="P191" s="114">
        <v>0</v>
      </c>
      <c r="Q191" s="114">
        <f>M191+M192+M193+M194+M195</f>
        <v>10920</v>
      </c>
      <c r="R191" s="114"/>
      <c r="S191" s="114"/>
    </row>
    <row r="192" s="87" customFormat="1" ht="40.5" hidden="1" spans="1:19">
      <c r="A192" s="104"/>
      <c r="B192" s="107" t="s">
        <v>359</v>
      </c>
      <c r="C192" s="107" t="s">
        <v>574</v>
      </c>
      <c r="D192" s="108" t="s">
        <v>575</v>
      </c>
      <c r="E192" s="108" t="s">
        <v>576</v>
      </c>
      <c r="F192" s="107" t="s">
        <v>580</v>
      </c>
      <c r="G192" s="107" t="s">
        <v>581</v>
      </c>
      <c r="H192" s="108" t="s">
        <v>120</v>
      </c>
      <c r="I192" s="108" t="s">
        <v>213</v>
      </c>
      <c r="J192" s="108" t="s">
        <v>257</v>
      </c>
      <c r="K192" s="108">
        <v>1.3</v>
      </c>
      <c r="L192" s="108">
        <f t="shared" si="21"/>
        <v>31.2</v>
      </c>
      <c r="M192" s="108">
        <f t="shared" si="22"/>
        <v>2184</v>
      </c>
      <c r="N192" s="116"/>
      <c r="O192" s="116"/>
      <c r="P192" s="116"/>
      <c r="Q192" s="116"/>
      <c r="R192" s="116"/>
      <c r="S192" s="116"/>
    </row>
    <row r="193" s="87" customFormat="1" ht="27" hidden="1" spans="1:19">
      <c r="A193" s="104"/>
      <c r="B193" s="107" t="s">
        <v>359</v>
      </c>
      <c r="C193" s="107" t="s">
        <v>574</v>
      </c>
      <c r="D193" s="108" t="s">
        <v>575</v>
      </c>
      <c r="E193" s="108" t="s">
        <v>576</v>
      </c>
      <c r="F193" s="107" t="s">
        <v>582</v>
      </c>
      <c r="G193" s="107" t="s">
        <v>583</v>
      </c>
      <c r="H193" s="108" t="s">
        <v>120</v>
      </c>
      <c r="I193" s="108" t="s">
        <v>213</v>
      </c>
      <c r="J193" s="108" t="s">
        <v>257</v>
      </c>
      <c r="K193" s="108">
        <v>1.3</v>
      </c>
      <c r="L193" s="108">
        <f t="shared" si="21"/>
        <v>31.2</v>
      </c>
      <c r="M193" s="108">
        <f t="shared" si="22"/>
        <v>2184</v>
      </c>
      <c r="N193" s="116"/>
      <c r="O193" s="116"/>
      <c r="P193" s="116"/>
      <c r="Q193" s="116"/>
      <c r="R193" s="116"/>
      <c r="S193" s="116"/>
    </row>
    <row r="194" s="87" customFormat="1" ht="27" hidden="1" spans="1:19">
      <c r="A194" s="104"/>
      <c r="B194" s="107" t="s">
        <v>359</v>
      </c>
      <c r="C194" s="107" t="s">
        <v>574</v>
      </c>
      <c r="D194" s="108" t="s">
        <v>575</v>
      </c>
      <c r="E194" s="108" t="s">
        <v>576</v>
      </c>
      <c r="F194" s="107" t="s">
        <v>584</v>
      </c>
      <c r="G194" s="107" t="s">
        <v>585</v>
      </c>
      <c r="H194" s="108" t="s">
        <v>120</v>
      </c>
      <c r="I194" s="108" t="s">
        <v>213</v>
      </c>
      <c r="J194" s="108" t="s">
        <v>586</v>
      </c>
      <c r="K194" s="108">
        <v>1.3</v>
      </c>
      <c r="L194" s="108">
        <f t="shared" ref="L194:L226" si="24">H194*K194</f>
        <v>31.2</v>
      </c>
      <c r="M194" s="108">
        <f t="shared" ref="M194:M212" si="25">L194*70</f>
        <v>2184</v>
      </c>
      <c r="N194" s="116"/>
      <c r="O194" s="116"/>
      <c r="P194" s="116"/>
      <c r="Q194" s="116"/>
      <c r="R194" s="116"/>
      <c r="S194" s="116"/>
    </row>
    <row r="195" s="87" customFormat="1" ht="54" hidden="1" spans="1:19">
      <c r="A195" s="104"/>
      <c r="B195" s="107" t="s">
        <v>359</v>
      </c>
      <c r="C195" s="107" t="s">
        <v>574</v>
      </c>
      <c r="D195" s="108" t="s">
        <v>575</v>
      </c>
      <c r="E195" s="108" t="s">
        <v>576</v>
      </c>
      <c r="F195" s="107" t="s">
        <v>587</v>
      </c>
      <c r="G195" s="107" t="s">
        <v>588</v>
      </c>
      <c r="H195" s="108" t="s">
        <v>120</v>
      </c>
      <c r="I195" s="108" t="s">
        <v>213</v>
      </c>
      <c r="J195" s="108" t="s">
        <v>589</v>
      </c>
      <c r="K195" s="108">
        <v>1.3</v>
      </c>
      <c r="L195" s="108">
        <f t="shared" si="24"/>
        <v>31.2</v>
      </c>
      <c r="M195" s="108">
        <f t="shared" si="25"/>
        <v>2184</v>
      </c>
      <c r="N195" s="115"/>
      <c r="O195" s="115"/>
      <c r="P195" s="115"/>
      <c r="Q195" s="115"/>
      <c r="R195" s="115"/>
      <c r="S195" s="115"/>
    </row>
    <row r="196" s="87" customFormat="1" ht="40.5" hidden="1" spans="1:19">
      <c r="A196" s="104"/>
      <c r="B196" s="107" t="s">
        <v>359</v>
      </c>
      <c r="C196" s="107" t="s">
        <v>590</v>
      </c>
      <c r="D196" s="108" t="s">
        <v>575</v>
      </c>
      <c r="E196" s="108" t="s">
        <v>576</v>
      </c>
      <c r="F196" s="107" t="s">
        <v>591</v>
      </c>
      <c r="G196" s="107" t="s">
        <v>592</v>
      </c>
      <c r="H196" s="108" t="s">
        <v>120</v>
      </c>
      <c r="I196" s="108" t="s">
        <v>213</v>
      </c>
      <c r="J196" s="108" t="s">
        <v>568</v>
      </c>
      <c r="K196" s="108">
        <v>1.3</v>
      </c>
      <c r="L196" s="108">
        <f t="shared" si="24"/>
        <v>31.2</v>
      </c>
      <c r="M196" s="108">
        <f t="shared" si="25"/>
        <v>2184</v>
      </c>
      <c r="N196" s="114">
        <v>0</v>
      </c>
      <c r="O196" s="114">
        <v>0</v>
      </c>
      <c r="P196" s="114">
        <v>0</v>
      </c>
      <c r="Q196" s="114">
        <f>M196+M197+M198+M199+M200</f>
        <v>11088</v>
      </c>
      <c r="R196" s="114"/>
      <c r="S196" s="114"/>
    </row>
    <row r="197" s="87" customFormat="1" ht="40.5" hidden="1" spans="1:19">
      <c r="A197" s="104"/>
      <c r="B197" s="107" t="s">
        <v>359</v>
      </c>
      <c r="C197" s="107" t="s">
        <v>590</v>
      </c>
      <c r="D197" s="108" t="s">
        <v>575</v>
      </c>
      <c r="E197" s="108" t="s">
        <v>576</v>
      </c>
      <c r="F197" s="107" t="s">
        <v>593</v>
      </c>
      <c r="G197" s="107" t="s">
        <v>594</v>
      </c>
      <c r="H197" s="108" t="s">
        <v>120</v>
      </c>
      <c r="I197" s="108" t="s">
        <v>213</v>
      </c>
      <c r="J197" s="108" t="s">
        <v>595</v>
      </c>
      <c r="K197" s="108">
        <v>1.4</v>
      </c>
      <c r="L197" s="108">
        <f t="shared" si="24"/>
        <v>33.6</v>
      </c>
      <c r="M197" s="108">
        <f t="shared" si="25"/>
        <v>2352</v>
      </c>
      <c r="N197" s="116"/>
      <c r="O197" s="116"/>
      <c r="P197" s="116"/>
      <c r="Q197" s="116"/>
      <c r="R197" s="116"/>
      <c r="S197" s="116"/>
    </row>
    <row r="198" s="87" customFormat="1" ht="27" hidden="1" spans="1:19">
      <c r="A198" s="104"/>
      <c r="B198" s="107" t="s">
        <v>359</v>
      </c>
      <c r="C198" s="107" t="s">
        <v>590</v>
      </c>
      <c r="D198" s="108" t="s">
        <v>575</v>
      </c>
      <c r="E198" s="108" t="s">
        <v>576</v>
      </c>
      <c r="F198" s="107" t="s">
        <v>596</v>
      </c>
      <c r="G198" s="107" t="s">
        <v>597</v>
      </c>
      <c r="H198" s="108" t="s">
        <v>120</v>
      </c>
      <c r="I198" s="108" t="s">
        <v>213</v>
      </c>
      <c r="J198" s="108" t="s">
        <v>566</v>
      </c>
      <c r="K198" s="108">
        <v>1.3</v>
      </c>
      <c r="L198" s="108">
        <f t="shared" si="24"/>
        <v>31.2</v>
      </c>
      <c r="M198" s="108">
        <f t="shared" si="25"/>
        <v>2184</v>
      </c>
      <c r="N198" s="116"/>
      <c r="O198" s="116"/>
      <c r="P198" s="116"/>
      <c r="Q198" s="116"/>
      <c r="R198" s="116"/>
      <c r="S198" s="116"/>
    </row>
    <row r="199" s="87" customFormat="1" ht="40.5" hidden="1" spans="1:19">
      <c r="A199" s="104"/>
      <c r="B199" s="107" t="s">
        <v>359</v>
      </c>
      <c r="C199" s="107" t="s">
        <v>590</v>
      </c>
      <c r="D199" s="108" t="s">
        <v>575</v>
      </c>
      <c r="E199" s="108" t="s">
        <v>576</v>
      </c>
      <c r="F199" s="107" t="s">
        <v>598</v>
      </c>
      <c r="G199" s="107" t="s">
        <v>599</v>
      </c>
      <c r="H199" s="108" t="s">
        <v>120</v>
      </c>
      <c r="I199" s="108" t="s">
        <v>213</v>
      </c>
      <c r="J199" s="108" t="s">
        <v>600</v>
      </c>
      <c r="K199" s="108">
        <v>1.3</v>
      </c>
      <c r="L199" s="108">
        <f t="shared" si="24"/>
        <v>31.2</v>
      </c>
      <c r="M199" s="108">
        <f t="shared" si="25"/>
        <v>2184</v>
      </c>
      <c r="N199" s="116"/>
      <c r="O199" s="116"/>
      <c r="P199" s="116"/>
      <c r="Q199" s="116"/>
      <c r="R199" s="116"/>
      <c r="S199" s="116"/>
    </row>
    <row r="200" s="87" customFormat="1" ht="40.5" hidden="1" spans="1:19">
      <c r="A200" s="104"/>
      <c r="B200" s="107" t="s">
        <v>359</v>
      </c>
      <c r="C200" s="107" t="s">
        <v>590</v>
      </c>
      <c r="D200" s="108" t="s">
        <v>575</v>
      </c>
      <c r="E200" s="108" t="s">
        <v>576</v>
      </c>
      <c r="F200" s="107" t="s">
        <v>601</v>
      </c>
      <c r="G200" s="107" t="s">
        <v>602</v>
      </c>
      <c r="H200" s="108" t="s">
        <v>120</v>
      </c>
      <c r="I200" s="108" t="s">
        <v>213</v>
      </c>
      <c r="J200" s="108" t="s">
        <v>603</v>
      </c>
      <c r="K200" s="108">
        <v>1.3</v>
      </c>
      <c r="L200" s="108">
        <f t="shared" si="24"/>
        <v>31.2</v>
      </c>
      <c r="M200" s="108">
        <f t="shared" si="25"/>
        <v>2184</v>
      </c>
      <c r="N200" s="115"/>
      <c r="O200" s="115"/>
      <c r="P200" s="115"/>
      <c r="Q200" s="115"/>
      <c r="R200" s="115"/>
      <c r="S200" s="115"/>
    </row>
    <row r="201" s="87" customFormat="1" hidden="1" spans="1:19">
      <c r="A201" s="104"/>
      <c r="B201" s="107" t="s">
        <v>231</v>
      </c>
      <c r="C201" s="107" t="s">
        <v>604</v>
      </c>
      <c r="D201" s="108" t="s">
        <v>605</v>
      </c>
      <c r="E201" s="108" t="s">
        <v>606</v>
      </c>
      <c r="F201" s="107" t="s">
        <v>607</v>
      </c>
      <c r="G201" s="107" t="s">
        <v>364</v>
      </c>
      <c r="H201" s="108" t="s">
        <v>608</v>
      </c>
      <c r="I201" s="108" t="s">
        <v>149</v>
      </c>
      <c r="J201" s="108" t="s">
        <v>609</v>
      </c>
      <c r="K201" s="108">
        <v>1.2</v>
      </c>
      <c r="L201" s="108">
        <f t="shared" si="24"/>
        <v>76.8</v>
      </c>
      <c r="M201" s="108">
        <f t="shared" si="25"/>
        <v>5376</v>
      </c>
      <c r="N201" s="108">
        <v>1</v>
      </c>
      <c r="O201" s="108">
        <v>10</v>
      </c>
      <c r="P201" s="108">
        <v>1200</v>
      </c>
      <c r="Q201" s="108">
        <f>M201+P201</f>
        <v>6576</v>
      </c>
      <c r="R201" s="108"/>
      <c r="S201" s="108"/>
    </row>
    <row r="202" s="90" customFormat="1" ht="30" customHeight="1" spans="1:19">
      <c r="A202" s="140">
        <v>48</v>
      </c>
      <c r="B202" s="140" t="s">
        <v>110</v>
      </c>
      <c r="C202" s="140" t="s">
        <v>610</v>
      </c>
      <c r="D202" s="11" t="s">
        <v>611</v>
      </c>
      <c r="E202" s="11" t="s">
        <v>612</v>
      </c>
      <c r="F202" s="140" t="s">
        <v>613</v>
      </c>
      <c r="G202" s="140" t="s">
        <v>614</v>
      </c>
      <c r="H202" s="11">
        <v>52</v>
      </c>
      <c r="I202" s="11" t="s">
        <v>149</v>
      </c>
      <c r="J202" s="11" t="s">
        <v>176</v>
      </c>
      <c r="K202" s="11">
        <v>1.2</v>
      </c>
      <c r="L202" s="11">
        <f t="shared" si="24"/>
        <v>62.4</v>
      </c>
      <c r="M202" s="11">
        <f t="shared" si="25"/>
        <v>4368</v>
      </c>
      <c r="N202" s="141">
        <v>1</v>
      </c>
      <c r="O202" s="141">
        <v>15</v>
      </c>
      <c r="P202" s="141">
        <f>O202*120</f>
        <v>1800</v>
      </c>
      <c r="Q202" s="141">
        <f>M202+M203+P202</f>
        <v>9808</v>
      </c>
      <c r="R202" s="141">
        <f>L202*30</f>
        <v>1872</v>
      </c>
      <c r="S202" s="144">
        <f>SUM(R202:R203)</f>
        <v>3432</v>
      </c>
    </row>
    <row r="203" s="90" customFormat="1" ht="30" customHeight="1" spans="1:19">
      <c r="A203" s="140">
        <v>49</v>
      </c>
      <c r="B203" s="140" t="s">
        <v>110</v>
      </c>
      <c r="C203" s="140" t="s">
        <v>610</v>
      </c>
      <c r="D203" s="11" t="s">
        <v>611</v>
      </c>
      <c r="E203" s="11" t="s">
        <v>612</v>
      </c>
      <c r="F203" s="140" t="s">
        <v>615</v>
      </c>
      <c r="G203" s="140" t="s">
        <v>292</v>
      </c>
      <c r="H203" s="11">
        <v>52</v>
      </c>
      <c r="I203" s="11" t="s">
        <v>149</v>
      </c>
      <c r="J203" s="11" t="s">
        <v>616</v>
      </c>
      <c r="K203" s="11">
        <v>1</v>
      </c>
      <c r="L203" s="11">
        <f t="shared" si="24"/>
        <v>52</v>
      </c>
      <c r="M203" s="11">
        <f t="shared" si="25"/>
        <v>3640</v>
      </c>
      <c r="N203" s="143"/>
      <c r="O203" s="143"/>
      <c r="P203" s="143"/>
      <c r="Q203" s="143"/>
      <c r="R203" s="141">
        <f>L203*30</f>
        <v>1560</v>
      </c>
      <c r="S203" s="146"/>
    </row>
    <row r="204" s="87" customFormat="1" ht="27" hidden="1" spans="2:19">
      <c r="B204" s="107" t="s">
        <v>231</v>
      </c>
      <c r="C204" s="107" t="s">
        <v>617</v>
      </c>
      <c r="D204" s="108" t="s">
        <v>618</v>
      </c>
      <c r="E204" s="108" t="s">
        <v>619</v>
      </c>
      <c r="F204" s="107" t="s">
        <v>620</v>
      </c>
      <c r="G204" s="107" t="s">
        <v>621</v>
      </c>
      <c r="H204" s="108" t="s">
        <v>154</v>
      </c>
      <c r="I204" s="108" t="s">
        <v>116</v>
      </c>
      <c r="J204" s="108" t="s">
        <v>622</v>
      </c>
      <c r="K204" s="108">
        <v>1.1</v>
      </c>
      <c r="L204" s="108">
        <f t="shared" si="24"/>
        <v>52.8</v>
      </c>
      <c r="M204" s="108">
        <f t="shared" si="25"/>
        <v>3696</v>
      </c>
      <c r="N204" s="114">
        <v>1</v>
      </c>
      <c r="O204" s="114">
        <v>12</v>
      </c>
      <c r="P204" s="114">
        <v>1440</v>
      </c>
      <c r="Q204" s="114">
        <f>M204+M205+M206+1440</f>
        <v>11296</v>
      </c>
      <c r="R204" s="114"/>
      <c r="S204" s="108"/>
    </row>
    <row r="205" s="87" customFormat="1" ht="27" hidden="1" spans="2:19">
      <c r="B205" s="107" t="s">
        <v>231</v>
      </c>
      <c r="C205" s="107" t="s">
        <v>617</v>
      </c>
      <c r="D205" s="108" t="s">
        <v>623</v>
      </c>
      <c r="E205" s="108" t="s">
        <v>624</v>
      </c>
      <c r="F205" s="107" t="s">
        <v>625</v>
      </c>
      <c r="G205" s="107" t="s">
        <v>626</v>
      </c>
      <c r="H205" s="108" t="s">
        <v>154</v>
      </c>
      <c r="I205" s="108" t="s">
        <v>116</v>
      </c>
      <c r="J205" s="108" t="s">
        <v>609</v>
      </c>
      <c r="K205" s="108">
        <v>1.1</v>
      </c>
      <c r="L205" s="108">
        <f t="shared" si="24"/>
        <v>52.8</v>
      </c>
      <c r="M205" s="108">
        <f t="shared" si="25"/>
        <v>3696</v>
      </c>
      <c r="N205" s="116"/>
      <c r="O205" s="116"/>
      <c r="P205" s="116"/>
      <c r="Q205" s="116"/>
      <c r="R205" s="116"/>
      <c r="S205" s="108"/>
    </row>
    <row r="206" s="87" customFormat="1" ht="27" hidden="1" spans="2:19">
      <c r="B206" s="107" t="s">
        <v>231</v>
      </c>
      <c r="C206" s="107" t="s">
        <v>617</v>
      </c>
      <c r="D206" s="108" t="s">
        <v>627</v>
      </c>
      <c r="E206" s="108" t="s">
        <v>628</v>
      </c>
      <c r="F206" s="107" t="s">
        <v>629</v>
      </c>
      <c r="G206" s="107" t="s">
        <v>621</v>
      </c>
      <c r="H206" s="108" t="s">
        <v>347</v>
      </c>
      <c r="I206" s="108" t="s">
        <v>181</v>
      </c>
      <c r="J206" s="108" t="s">
        <v>609</v>
      </c>
      <c r="K206" s="108">
        <v>1.1</v>
      </c>
      <c r="L206" s="108">
        <f t="shared" si="24"/>
        <v>35.2</v>
      </c>
      <c r="M206" s="108">
        <f t="shared" si="25"/>
        <v>2464</v>
      </c>
      <c r="N206" s="115"/>
      <c r="O206" s="115"/>
      <c r="P206" s="115"/>
      <c r="Q206" s="115"/>
      <c r="R206" s="115"/>
      <c r="S206" s="108"/>
    </row>
    <row r="207" customFormat="1" hidden="1" spans="2:19">
      <c r="B207" s="105" t="s">
        <v>206</v>
      </c>
      <c r="C207" s="105" t="s">
        <v>630</v>
      </c>
      <c r="D207" s="106" t="s">
        <v>631</v>
      </c>
      <c r="E207" s="106" t="s">
        <v>632</v>
      </c>
      <c r="F207" s="105" t="s">
        <v>633</v>
      </c>
      <c r="G207" s="105" t="s">
        <v>634</v>
      </c>
      <c r="H207" s="106">
        <v>16</v>
      </c>
      <c r="I207" s="106" t="s">
        <v>213</v>
      </c>
      <c r="J207" s="106" t="s">
        <v>635</v>
      </c>
      <c r="K207" s="106">
        <v>1</v>
      </c>
      <c r="L207" s="106">
        <f t="shared" si="24"/>
        <v>16</v>
      </c>
      <c r="M207" s="106">
        <f t="shared" si="25"/>
        <v>1120</v>
      </c>
      <c r="N207" s="112">
        <v>1</v>
      </c>
      <c r="O207" s="112">
        <v>10</v>
      </c>
      <c r="P207" s="112">
        <v>1200</v>
      </c>
      <c r="Q207" s="112">
        <f>M207+M208+1200</f>
        <v>3440</v>
      </c>
      <c r="R207" s="112"/>
      <c r="S207" s="106"/>
    </row>
    <row r="208" customFormat="1" hidden="1" spans="2:19">
      <c r="B208" s="105" t="s">
        <v>206</v>
      </c>
      <c r="C208" s="105" t="s">
        <v>630</v>
      </c>
      <c r="D208" s="106" t="s">
        <v>631</v>
      </c>
      <c r="E208" s="106" t="s">
        <v>632</v>
      </c>
      <c r="F208" s="105" t="s">
        <v>636</v>
      </c>
      <c r="G208" s="105" t="s">
        <v>637</v>
      </c>
      <c r="H208" s="106">
        <v>16</v>
      </c>
      <c r="I208" s="106" t="s">
        <v>213</v>
      </c>
      <c r="J208" s="106" t="s">
        <v>635</v>
      </c>
      <c r="K208" s="106">
        <v>1</v>
      </c>
      <c r="L208" s="106">
        <f t="shared" si="24"/>
        <v>16</v>
      </c>
      <c r="M208" s="106">
        <f t="shared" si="25"/>
        <v>1120</v>
      </c>
      <c r="N208" s="113"/>
      <c r="O208" s="113"/>
      <c r="P208" s="113"/>
      <c r="Q208" s="113"/>
      <c r="R208" s="113"/>
      <c r="S208" s="106"/>
    </row>
    <row r="209" customFormat="1" hidden="1" spans="2:19">
      <c r="B209" s="105" t="s">
        <v>206</v>
      </c>
      <c r="C209" s="105" t="s">
        <v>638</v>
      </c>
      <c r="D209" s="106" t="s">
        <v>631</v>
      </c>
      <c r="E209" s="106" t="s">
        <v>632</v>
      </c>
      <c r="F209" s="105" t="s">
        <v>633</v>
      </c>
      <c r="G209" s="105" t="s">
        <v>634</v>
      </c>
      <c r="H209" s="106">
        <v>24</v>
      </c>
      <c r="I209" s="106" t="s">
        <v>213</v>
      </c>
      <c r="J209" s="106" t="s">
        <v>635</v>
      </c>
      <c r="K209" s="106">
        <v>1</v>
      </c>
      <c r="L209" s="106">
        <f t="shared" si="24"/>
        <v>24</v>
      </c>
      <c r="M209" s="106">
        <f t="shared" si="25"/>
        <v>1680</v>
      </c>
      <c r="N209" s="112">
        <v>0</v>
      </c>
      <c r="O209" s="112">
        <v>0</v>
      </c>
      <c r="P209" s="112">
        <v>0</v>
      </c>
      <c r="Q209" s="112">
        <f>M209+M210</f>
        <v>3360</v>
      </c>
      <c r="R209" s="112"/>
      <c r="S209" s="106"/>
    </row>
    <row r="210" customFormat="1" hidden="1" spans="2:19">
      <c r="B210" s="105" t="s">
        <v>206</v>
      </c>
      <c r="C210" s="105" t="s">
        <v>638</v>
      </c>
      <c r="D210" s="106" t="s">
        <v>631</v>
      </c>
      <c r="E210" s="106" t="s">
        <v>632</v>
      </c>
      <c r="F210" s="105" t="s">
        <v>636</v>
      </c>
      <c r="G210" s="105" t="s">
        <v>637</v>
      </c>
      <c r="H210" s="106">
        <v>24</v>
      </c>
      <c r="I210" s="106" t="s">
        <v>213</v>
      </c>
      <c r="J210" s="106" t="s">
        <v>635</v>
      </c>
      <c r="K210" s="106">
        <v>1</v>
      </c>
      <c r="L210" s="106">
        <f t="shared" si="24"/>
        <v>24</v>
      </c>
      <c r="M210" s="106">
        <f t="shared" si="25"/>
        <v>1680</v>
      </c>
      <c r="N210" s="113"/>
      <c r="O210" s="113"/>
      <c r="P210" s="113"/>
      <c r="Q210" s="113"/>
      <c r="R210" s="113"/>
      <c r="S210" s="106"/>
    </row>
    <row r="211" s="90" customFormat="1" ht="30" customHeight="1" spans="1:19">
      <c r="A211" s="140">
        <v>50</v>
      </c>
      <c r="B211" s="140" t="s">
        <v>110</v>
      </c>
      <c r="C211" s="140" t="s">
        <v>39</v>
      </c>
      <c r="D211" s="11" t="s">
        <v>639</v>
      </c>
      <c r="E211" s="11" t="s">
        <v>640</v>
      </c>
      <c r="F211" s="140" t="s">
        <v>641</v>
      </c>
      <c r="G211" s="140" t="s">
        <v>139</v>
      </c>
      <c r="H211" s="11">
        <v>15</v>
      </c>
      <c r="I211" s="11" t="s">
        <v>279</v>
      </c>
      <c r="J211" s="11" t="s">
        <v>319</v>
      </c>
      <c r="K211" s="11">
        <v>1.1</v>
      </c>
      <c r="L211" s="11">
        <f t="shared" si="24"/>
        <v>16.5</v>
      </c>
      <c r="M211" s="11">
        <f t="shared" si="25"/>
        <v>1155</v>
      </c>
      <c r="N211" s="11">
        <v>0</v>
      </c>
      <c r="O211" s="11">
        <v>0</v>
      </c>
      <c r="P211" s="11">
        <v>0</v>
      </c>
      <c r="Q211" s="11">
        <v>1155</v>
      </c>
      <c r="R211" s="141">
        <f>L211*30</f>
        <v>495</v>
      </c>
      <c r="S211" s="147">
        <f>R211</f>
        <v>495</v>
      </c>
    </row>
    <row r="212" s="90" customFormat="1" ht="30" customHeight="1" spans="1:19">
      <c r="A212" s="140">
        <v>51</v>
      </c>
      <c r="B212" s="140" t="s">
        <v>110</v>
      </c>
      <c r="C212" s="140" t="s">
        <v>7</v>
      </c>
      <c r="D212" s="11" t="s">
        <v>639</v>
      </c>
      <c r="E212" s="11" t="s">
        <v>640</v>
      </c>
      <c r="F212" s="140" t="s">
        <v>641</v>
      </c>
      <c r="G212" s="140" t="s">
        <v>139</v>
      </c>
      <c r="H212" s="11">
        <v>9</v>
      </c>
      <c r="I212" s="11" t="s">
        <v>279</v>
      </c>
      <c r="J212" s="11" t="s">
        <v>319</v>
      </c>
      <c r="K212" s="11">
        <v>1.1</v>
      </c>
      <c r="L212" s="11">
        <f t="shared" si="24"/>
        <v>9.9</v>
      </c>
      <c r="M212" s="11">
        <f t="shared" si="25"/>
        <v>693</v>
      </c>
      <c r="N212" s="11">
        <v>0</v>
      </c>
      <c r="O212" s="11">
        <v>0</v>
      </c>
      <c r="P212" s="11">
        <v>0</v>
      </c>
      <c r="Q212" s="11">
        <v>693</v>
      </c>
      <c r="R212" s="141">
        <f>L212*30</f>
        <v>297</v>
      </c>
      <c r="S212" s="147">
        <f>R212</f>
        <v>297</v>
      </c>
    </row>
    <row r="213" s="87" customFormat="1" ht="27" hidden="1" spans="1:19">
      <c r="A213" s="104"/>
      <c r="B213" s="107" t="s">
        <v>298</v>
      </c>
      <c r="C213" s="107" t="s">
        <v>642</v>
      </c>
      <c r="D213" s="108" t="s">
        <v>643</v>
      </c>
      <c r="E213" s="108" t="s">
        <v>644</v>
      </c>
      <c r="F213" s="107" t="s">
        <v>645</v>
      </c>
      <c r="G213" s="107" t="s">
        <v>303</v>
      </c>
      <c r="H213" s="108" t="s">
        <v>347</v>
      </c>
      <c r="I213" s="108" t="s">
        <v>181</v>
      </c>
      <c r="J213" s="108" t="s">
        <v>319</v>
      </c>
      <c r="K213" s="108">
        <v>1.1</v>
      </c>
      <c r="L213" s="108">
        <f t="shared" si="24"/>
        <v>35.2</v>
      </c>
      <c r="M213" s="108">
        <f t="shared" ref="M213:M245" si="26">L213*70</f>
        <v>2464</v>
      </c>
      <c r="N213" s="114">
        <v>1</v>
      </c>
      <c r="O213" s="114">
        <v>8</v>
      </c>
      <c r="P213" s="114">
        <v>960</v>
      </c>
      <c r="Q213" s="114">
        <f>M213+M214+960</f>
        <v>5888</v>
      </c>
      <c r="R213" s="114"/>
      <c r="S213" s="108"/>
    </row>
    <row r="214" s="87" customFormat="1" ht="27" hidden="1" spans="1:19">
      <c r="A214" s="104"/>
      <c r="B214" s="107" t="s">
        <v>298</v>
      </c>
      <c r="C214" s="107" t="s">
        <v>642</v>
      </c>
      <c r="D214" s="108" t="s">
        <v>643</v>
      </c>
      <c r="E214" s="108" t="s">
        <v>644</v>
      </c>
      <c r="F214" s="107" t="s">
        <v>646</v>
      </c>
      <c r="G214" s="107" t="s">
        <v>307</v>
      </c>
      <c r="H214" s="108" t="s">
        <v>347</v>
      </c>
      <c r="I214" s="108" t="s">
        <v>181</v>
      </c>
      <c r="J214" s="108" t="s">
        <v>185</v>
      </c>
      <c r="K214" s="108">
        <v>1.1</v>
      </c>
      <c r="L214" s="108">
        <f t="shared" si="24"/>
        <v>35.2</v>
      </c>
      <c r="M214" s="108">
        <f t="shared" si="26"/>
        <v>2464</v>
      </c>
      <c r="N214" s="115"/>
      <c r="O214" s="115"/>
      <c r="P214" s="115"/>
      <c r="Q214" s="115"/>
      <c r="R214" s="115"/>
      <c r="S214" s="108"/>
    </row>
    <row r="215" s="87" customFormat="1" hidden="1" spans="1:19">
      <c r="A215" s="104"/>
      <c r="B215" s="107" t="s">
        <v>231</v>
      </c>
      <c r="C215" s="107" t="s">
        <v>647</v>
      </c>
      <c r="D215" s="108" t="s">
        <v>648</v>
      </c>
      <c r="E215" s="108" t="s">
        <v>649</v>
      </c>
      <c r="F215" s="107" t="s">
        <v>650</v>
      </c>
      <c r="G215" s="107" t="s">
        <v>236</v>
      </c>
      <c r="H215" s="108" t="s">
        <v>347</v>
      </c>
      <c r="I215" s="108" t="s">
        <v>181</v>
      </c>
      <c r="J215" s="108" t="s">
        <v>431</v>
      </c>
      <c r="K215" s="108">
        <v>1</v>
      </c>
      <c r="L215" s="108">
        <f t="shared" si="24"/>
        <v>32</v>
      </c>
      <c r="M215" s="108">
        <f t="shared" si="26"/>
        <v>2240</v>
      </c>
      <c r="N215" s="114">
        <v>1</v>
      </c>
      <c r="O215" s="114">
        <v>7</v>
      </c>
      <c r="P215" s="114">
        <v>840</v>
      </c>
      <c r="Q215" s="114">
        <f>M215+M216+840</f>
        <v>5320</v>
      </c>
      <c r="R215" s="114"/>
      <c r="S215" s="108"/>
    </row>
    <row r="216" s="87" customFormat="1" hidden="1" spans="1:19">
      <c r="A216" s="104"/>
      <c r="B216" s="107" t="s">
        <v>231</v>
      </c>
      <c r="C216" s="107" t="s">
        <v>647</v>
      </c>
      <c r="D216" s="108" t="s">
        <v>648</v>
      </c>
      <c r="E216" s="108" t="s">
        <v>649</v>
      </c>
      <c r="F216" s="107" t="s">
        <v>651</v>
      </c>
      <c r="G216" s="107" t="s">
        <v>238</v>
      </c>
      <c r="H216" s="108" t="s">
        <v>347</v>
      </c>
      <c r="I216" s="108" t="s">
        <v>181</v>
      </c>
      <c r="J216" s="108" t="s">
        <v>204</v>
      </c>
      <c r="K216" s="108">
        <v>1</v>
      </c>
      <c r="L216" s="108">
        <f t="shared" si="24"/>
        <v>32</v>
      </c>
      <c r="M216" s="108">
        <f t="shared" si="26"/>
        <v>2240</v>
      </c>
      <c r="N216" s="115"/>
      <c r="O216" s="115"/>
      <c r="P216" s="115"/>
      <c r="Q216" s="115"/>
      <c r="R216" s="115"/>
      <c r="S216" s="108"/>
    </row>
    <row r="217" s="87" customFormat="1" hidden="1" spans="1:19">
      <c r="A217" s="104"/>
      <c r="B217" s="107" t="s">
        <v>206</v>
      </c>
      <c r="C217" s="107" t="s">
        <v>652</v>
      </c>
      <c r="D217" s="108" t="s">
        <v>653</v>
      </c>
      <c r="E217" s="108" t="s">
        <v>624</v>
      </c>
      <c r="F217" s="107" t="s">
        <v>654</v>
      </c>
      <c r="G217" s="107" t="s">
        <v>211</v>
      </c>
      <c r="H217" s="108">
        <v>24</v>
      </c>
      <c r="I217" s="108" t="s">
        <v>213</v>
      </c>
      <c r="J217" s="108" t="s">
        <v>150</v>
      </c>
      <c r="K217" s="108">
        <v>1.1</v>
      </c>
      <c r="L217" s="108">
        <f t="shared" si="24"/>
        <v>26.4</v>
      </c>
      <c r="M217" s="108">
        <f t="shared" si="26"/>
        <v>1848</v>
      </c>
      <c r="N217" s="114">
        <v>1</v>
      </c>
      <c r="O217" s="114">
        <v>6</v>
      </c>
      <c r="P217" s="114">
        <f>O217*120</f>
        <v>720</v>
      </c>
      <c r="Q217" s="114">
        <f>M217+M218+P217</f>
        <v>4416</v>
      </c>
      <c r="R217" s="114"/>
      <c r="S217" s="114"/>
    </row>
    <row r="218" s="87" customFormat="1" hidden="1" spans="1:19">
      <c r="A218" s="104"/>
      <c r="B218" s="107" t="s">
        <v>206</v>
      </c>
      <c r="C218" s="107" t="s">
        <v>652</v>
      </c>
      <c r="D218" s="108" t="s">
        <v>653</v>
      </c>
      <c r="E218" s="108" t="s">
        <v>624</v>
      </c>
      <c r="F218" s="107" t="s">
        <v>655</v>
      </c>
      <c r="G218" s="107" t="s">
        <v>216</v>
      </c>
      <c r="H218" s="108">
        <v>24</v>
      </c>
      <c r="I218" s="108" t="s">
        <v>213</v>
      </c>
      <c r="J218" s="108" t="s">
        <v>150</v>
      </c>
      <c r="K218" s="108">
        <v>1.1</v>
      </c>
      <c r="L218" s="108">
        <f t="shared" si="24"/>
        <v>26.4</v>
      </c>
      <c r="M218" s="108">
        <f t="shared" si="26"/>
        <v>1848</v>
      </c>
      <c r="N218" s="115"/>
      <c r="O218" s="115"/>
      <c r="P218" s="115"/>
      <c r="Q218" s="115"/>
      <c r="R218" s="115"/>
      <c r="S218" s="115"/>
    </row>
    <row r="219" s="87" customFormat="1" hidden="1" spans="1:19">
      <c r="A219" s="104"/>
      <c r="B219" s="107" t="s">
        <v>206</v>
      </c>
      <c r="C219" s="107" t="s">
        <v>656</v>
      </c>
      <c r="D219" s="108" t="s">
        <v>653</v>
      </c>
      <c r="E219" s="108" t="s">
        <v>624</v>
      </c>
      <c r="F219" s="107" t="s">
        <v>654</v>
      </c>
      <c r="G219" s="107" t="s">
        <v>211</v>
      </c>
      <c r="H219" s="108">
        <v>16</v>
      </c>
      <c r="I219" s="108" t="s">
        <v>213</v>
      </c>
      <c r="J219" s="108" t="s">
        <v>150</v>
      </c>
      <c r="K219" s="108">
        <v>1.1</v>
      </c>
      <c r="L219" s="108">
        <f t="shared" si="24"/>
        <v>17.6</v>
      </c>
      <c r="M219" s="108">
        <f t="shared" si="26"/>
        <v>1232</v>
      </c>
      <c r="N219" s="114">
        <v>1</v>
      </c>
      <c r="O219" s="114">
        <v>4</v>
      </c>
      <c r="P219" s="114">
        <f>O219*120</f>
        <v>480</v>
      </c>
      <c r="Q219" s="114">
        <f>M219+M220+P219</f>
        <v>2944</v>
      </c>
      <c r="R219" s="114"/>
      <c r="S219" s="114"/>
    </row>
    <row r="220" s="87" customFormat="1" hidden="1" spans="1:19">
      <c r="A220" s="104"/>
      <c r="B220" s="107" t="s">
        <v>206</v>
      </c>
      <c r="C220" s="107" t="s">
        <v>656</v>
      </c>
      <c r="D220" s="108" t="s">
        <v>653</v>
      </c>
      <c r="E220" s="108" t="s">
        <v>624</v>
      </c>
      <c r="F220" s="107" t="s">
        <v>655</v>
      </c>
      <c r="G220" s="107" t="s">
        <v>216</v>
      </c>
      <c r="H220" s="108">
        <v>16</v>
      </c>
      <c r="I220" s="108" t="s">
        <v>213</v>
      </c>
      <c r="J220" s="108" t="s">
        <v>150</v>
      </c>
      <c r="K220" s="108">
        <v>1.1</v>
      </c>
      <c r="L220" s="108">
        <f t="shared" si="24"/>
        <v>17.6</v>
      </c>
      <c r="M220" s="108">
        <f t="shared" si="26"/>
        <v>1232</v>
      </c>
      <c r="N220" s="115"/>
      <c r="O220" s="115"/>
      <c r="P220" s="115"/>
      <c r="Q220" s="115"/>
      <c r="R220" s="115"/>
      <c r="S220" s="115"/>
    </row>
    <row r="221" s="87" customFormat="1" hidden="1" spans="1:19">
      <c r="A221" s="104"/>
      <c r="B221" s="107" t="s">
        <v>231</v>
      </c>
      <c r="C221" s="107" t="s">
        <v>657</v>
      </c>
      <c r="D221" s="108" t="s">
        <v>658</v>
      </c>
      <c r="E221" s="108" t="s">
        <v>659</v>
      </c>
      <c r="F221" s="107" t="s">
        <v>660</v>
      </c>
      <c r="G221" s="107" t="s">
        <v>236</v>
      </c>
      <c r="H221" s="108" t="s">
        <v>608</v>
      </c>
      <c r="I221" s="108" t="s">
        <v>116</v>
      </c>
      <c r="J221" s="108" t="s">
        <v>431</v>
      </c>
      <c r="K221" s="108">
        <v>1</v>
      </c>
      <c r="L221" s="108">
        <f t="shared" si="24"/>
        <v>64</v>
      </c>
      <c r="M221" s="108">
        <f t="shared" si="26"/>
        <v>4480</v>
      </c>
      <c r="N221" s="114">
        <v>0</v>
      </c>
      <c r="O221" s="114">
        <v>0</v>
      </c>
      <c r="P221" s="114">
        <v>0</v>
      </c>
      <c r="Q221" s="114">
        <v>13440</v>
      </c>
      <c r="R221" s="114"/>
      <c r="S221" s="108"/>
    </row>
    <row r="222" s="87" customFormat="1" hidden="1" spans="1:19">
      <c r="A222" s="104"/>
      <c r="B222" s="107" t="s">
        <v>231</v>
      </c>
      <c r="C222" s="107" t="s">
        <v>657</v>
      </c>
      <c r="D222" s="108" t="s">
        <v>658</v>
      </c>
      <c r="E222" s="108" t="s">
        <v>659</v>
      </c>
      <c r="F222" s="107" t="s">
        <v>661</v>
      </c>
      <c r="G222" s="107" t="s">
        <v>238</v>
      </c>
      <c r="H222" s="108" t="s">
        <v>608</v>
      </c>
      <c r="I222" s="108" t="s">
        <v>116</v>
      </c>
      <c r="J222" s="108" t="s">
        <v>154</v>
      </c>
      <c r="K222" s="108">
        <v>1</v>
      </c>
      <c r="L222" s="108">
        <f t="shared" si="24"/>
        <v>64</v>
      </c>
      <c r="M222" s="108">
        <f t="shared" si="26"/>
        <v>4480</v>
      </c>
      <c r="N222" s="116"/>
      <c r="O222" s="116"/>
      <c r="P222" s="116"/>
      <c r="Q222" s="116"/>
      <c r="R222" s="116"/>
      <c r="S222" s="108"/>
    </row>
    <row r="223" s="87" customFormat="1" hidden="1" spans="1:19">
      <c r="A223" s="104"/>
      <c r="B223" s="107" t="s">
        <v>231</v>
      </c>
      <c r="C223" s="107" t="s">
        <v>657</v>
      </c>
      <c r="D223" s="108" t="s">
        <v>662</v>
      </c>
      <c r="E223" s="108" t="s">
        <v>663</v>
      </c>
      <c r="F223" s="107" t="s">
        <v>664</v>
      </c>
      <c r="G223" s="107" t="s">
        <v>448</v>
      </c>
      <c r="H223" s="108" t="s">
        <v>347</v>
      </c>
      <c r="I223" s="108" t="s">
        <v>181</v>
      </c>
      <c r="J223" s="108" t="s">
        <v>412</v>
      </c>
      <c r="K223" s="108">
        <v>1</v>
      </c>
      <c r="L223" s="108">
        <f t="shared" si="24"/>
        <v>32</v>
      </c>
      <c r="M223" s="108">
        <f t="shared" si="26"/>
        <v>2240</v>
      </c>
      <c r="N223" s="116"/>
      <c r="O223" s="116"/>
      <c r="P223" s="116"/>
      <c r="Q223" s="116"/>
      <c r="R223" s="116"/>
      <c r="S223" s="108"/>
    </row>
    <row r="224" s="87" customFormat="1" hidden="1" spans="1:19">
      <c r="A224" s="104"/>
      <c r="B224" s="107" t="s">
        <v>231</v>
      </c>
      <c r="C224" s="107" t="s">
        <v>657</v>
      </c>
      <c r="D224" s="108" t="s">
        <v>662</v>
      </c>
      <c r="E224" s="108" t="s">
        <v>663</v>
      </c>
      <c r="F224" s="107" t="s">
        <v>665</v>
      </c>
      <c r="G224" s="107" t="s">
        <v>450</v>
      </c>
      <c r="H224" s="108" t="s">
        <v>347</v>
      </c>
      <c r="I224" s="108" t="s">
        <v>181</v>
      </c>
      <c r="J224" s="108" t="s">
        <v>412</v>
      </c>
      <c r="K224" s="108">
        <v>1</v>
      </c>
      <c r="L224" s="108">
        <f t="shared" si="24"/>
        <v>32</v>
      </c>
      <c r="M224" s="108">
        <f t="shared" si="26"/>
        <v>2240</v>
      </c>
      <c r="N224" s="115"/>
      <c r="O224" s="115"/>
      <c r="P224" s="115"/>
      <c r="Q224" s="115"/>
      <c r="R224" s="115"/>
      <c r="S224" s="108"/>
    </row>
    <row r="225" s="90" customFormat="1" ht="30" customHeight="1" spans="1:19">
      <c r="A225" s="140">
        <v>52</v>
      </c>
      <c r="B225" s="140" t="s">
        <v>110</v>
      </c>
      <c r="C225" s="140" t="s">
        <v>83</v>
      </c>
      <c r="D225" s="11" t="s">
        <v>666</v>
      </c>
      <c r="E225" s="11" t="s">
        <v>667</v>
      </c>
      <c r="F225" s="140" t="s">
        <v>668</v>
      </c>
      <c r="G225" s="140" t="s">
        <v>614</v>
      </c>
      <c r="H225" s="11">
        <v>24</v>
      </c>
      <c r="I225" s="11" t="s">
        <v>181</v>
      </c>
      <c r="J225" s="11" t="s">
        <v>176</v>
      </c>
      <c r="K225" s="11">
        <v>1.1</v>
      </c>
      <c r="L225" s="11">
        <f t="shared" si="24"/>
        <v>26.4</v>
      </c>
      <c r="M225" s="11">
        <f t="shared" si="26"/>
        <v>1848</v>
      </c>
      <c r="N225" s="141">
        <v>1</v>
      </c>
      <c r="O225" s="141">
        <v>6</v>
      </c>
      <c r="P225" s="141">
        <v>720</v>
      </c>
      <c r="Q225" s="141">
        <f>M225+M226+720</f>
        <v>4248</v>
      </c>
      <c r="R225" s="141">
        <f>L225*30</f>
        <v>792</v>
      </c>
      <c r="S225" s="144">
        <f>SUM(R225:R226)</f>
        <v>1512</v>
      </c>
    </row>
    <row r="226" s="90" customFormat="1" ht="30" customHeight="1" spans="1:19">
      <c r="A226" s="140">
        <v>53</v>
      </c>
      <c r="B226" s="140" t="s">
        <v>110</v>
      </c>
      <c r="C226" s="140" t="s">
        <v>83</v>
      </c>
      <c r="D226" s="11" t="s">
        <v>666</v>
      </c>
      <c r="E226" s="11" t="s">
        <v>667</v>
      </c>
      <c r="F226" s="140" t="s">
        <v>669</v>
      </c>
      <c r="G226" s="140" t="s">
        <v>292</v>
      </c>
      <c r="H226" s="11">
        <v>24</v>
      </c>
      <c r="I226" s="11" t="s">
        <v>181</v>
      </c>
      <c r="J226" s="11" t="s">
        <v>670</v>
      </c>
      <c r="K226" s="11">
        <v>1</v>
      </c>
      <c r="L226" s="11">
        <f t="shared" si="24"/>
        <v>24</v>
      </c>
      <c r="M226" s="11">
        <f t="shared" si="26"/>
        <v>1680</v>
      </c>
      <c r="N226" s="143"/>
      <c r="O226" s="143"/>
      <c r="P226" s="143"/>
      <c r="Q226" s="143"/>
      <c r="R226" s="141">
        <f>L226*30</f>
        <v>720</v>
      </c>
      <c r="S226" s="146"/>
    </row>
    <row r="227" s="91" customFormat="1" ht="27" hidden="1" spans="1:19">
      <c r="A227" s="104"/>
      <c r="B227" s="124" t="s">
        <v>206</v>
      </c>
      <c r="C227" s="124" t="s">
        <v>671</v>
      </c>
      <c r="D227" s="125" t="s">
        <v>672</v>
      </c>
      <c r="E227" s="125" t="s">
        <v>673</v>
      </c>
      <c r="F227" s="124" t="s">
        <v>674</v>
      </c>
      <c r="G227" s="124" t="s">
        <v>675</v>
      </c>
      <c r="H227" s="125">
        <v>26</v>
      </c>
      <c r="I227" s="125" t="s">
        <v>312</v>
      </c>
      <c r="J227" s="125" t="s">
        <v>135</v>
      </c>
      <c r="K227" s="125">
        <v>1.2</v>
      </c>
      <c r="L227" s="125">
        <f t="shared" ref="L227:L260" si="27">H227*K227</f>
        <v>31.2</v>
      </c>
      <c r="M227" s="125">
        <f t="shared" si="26"/>
        <v>2184</v>
      </c>
      <c r="N227" s="125">
        <v>1</v>
      </c>
      <c r="O227" s="125">
        <v>4</v>
      </c>
      <c r="P227" s="125">
        <f>O227*120</f>
        <v>480</v>
      </c>
      <c r="Q227" s="125">
        <f>M227+P227</f>
        <v>2664</v>
      </c>
      <c r="R227" s="125"/>
      <c r="S227" s="125"/>
    </row>
    <row r="228" s="91" customFormat="1" ht="27" hidden="1" spans="1:19">
      <c r="A228" s="104"/>
      <c r="B228" s="124" t="s">
        <v>206</v>
      </c>
      <c r="C228" s="124" t="s">
        <v>676</v>
      </c>
      <c r="D228" s="125" t="s">
        <v>672</v>
      </c>
      <c r="E228" s="125" t="s">
        <v>673</v>
      </c>
      <c r="F228" s="124" t="s">
        <v>674</v>
      </c>
      <c r="G228" s="124" t="s">
        <v>675</v>
      </c>
      <c r="H228" s="125">
        <v>18</v>
      </c>
      <c r="I228" s="125" t="s">
        <v>312</v>
      </c>
      <c r="J228" s="125" t="s">
        <v>135</v>
      </c>
      <c r="K228" s="125">
        <v>1.2</v>
      </c>
      <c r="L228" s="125">
        <f t="shared" si="27"/>
        <v>21.6</v>
      </c>
      <c r="M228" s="125">
        <f t="shared" si="26"/>
        <v>1512</v>
      </c>
      <c r="N228" s="125">
        <v>1</v>
      </c>
      <c r="O228" s="125">
        <v>3</v>
      </c>
      <c r="P228" s="125">
        <f>O228*120</f>
        <v>360</v>
      </c>
      <c r="Q228" s="125">
        <f>M228+P228</f>
        <v>1872</v>
      </c>
      <c r="R228" s="125"/>
      <c r="S228" s="125"/>
    </row>
    <row r="229" s="87" customFormat="1" ht="27" hidden="1" spans="1:19">
      <c r="A229" s="104"/>
      <c r="B229" s="107" t="s">
        <v>298</v>
      </c>
      <c r="C229" s="107" t="s">
        <v>677</v>
      </c>
      <c r="D229" s="108" t="s">
        <v>678</v>
      </c>
      <c r="E229" s="108" t="s">
        <v>679</v>
      </c>
      <c r="F229" s="107" t="s">
        <v>680</v>
      </c>
      <c r="G229" s="107" t="s">
        <v>303</v>
      </c>
      <c r="H229" s="108">
        <v>16</v>
      </c>
      <c r="I229" s="108" t="s">
        <v>181</v>
      </c>
      <c r="J229" s="108" t="s">
        <v>319</v>
      </c>
      <c r="K229" s="108">
        <v>1.1</v>
      </c>
      <c r="L229" s="108">
        <f t="shared" si="27"/>
        <v>17.6</v>
      </c>
      <c r="M229" s="108">
        <f t="shared" si="26"/>
        <v>1232</v>
      </c>
      <c r="N229" s="114">
        <v>1</v>
      </c>
      <c r="O229" s="114">
        <v>4</v>
      </c>
      <c r="P229" s="114">
        <v>480</v>
      </c>
      <c r="Q229" s="114">
        <f>M229+M230+480</f>
        <v>2944</v>
      </c>
      <c r="R229" s="114"/>
      <c r="S229" s="108"/>
    </row>
    <row r="230" s="87" customFormat="1" ht="27" hidden="1" spans="1:19">
      <c r="A230" s="104"/>
      <c r="B230" s="107" t="s">
        <v>298</v>
      </c>
      <c r="C230" s="107" t="s">
        <v>677</v>
      </c>
      <c r="D230" s="108" t="s">
        <v>678</v>
      </c>
      <c r="E230" s="108" t="s">
        <v>679</v>
      </c>
      <c r="F230" s="107" t="s">
        <v>681</v>
      </c>
      <c r="G230" s="107" t="s">
        <v>307</v>
      </c>
      <c r="H230" s="108">
        <v>16</v>
      </c>
      <c r="I230" s="108" t="s">
        <v>181</v>
      </c>
      <c r="J230" s="108" t="s">
        <v>176</v>
      </c>
      <c r="K230" s="108">
        <v>1.1</v>
      </c>
      <c r="L230" s="108">
        <f t="shared" si="27"/>
        <v>17.6</v>
      </c>
      <c r="M230" s="108">
        <f t="shared" si="26"/>
        <v>1232</v>
      </c>
      <c r="N230" s="115"/>
      <c r="O230" s="115"/>
      <c r="P230" s="115"/>
      <c r="Q230" s="115"/>
      <c r="R230" s="115"/>
      <c r="S230" s="108"/>
    </row>
    <row r="231" s="87" customFormat="1" ht="27" hidden="1" spans="1:19">
      <c r="A231" s="104"/>
      <c r="B231" s="107" t="s">
        <v>298</v>
      </c>
      <c r="C231" s="107" t="s">
        <v>682</v>
      </c>
      <c r="D231" s="108" t="s">
        <v>678</v>
      </c>
      <c r="E231" s="108" t="s">
        <v>679</v>
      </c>
      <c r="F231" s="107" t="s">
        <v>680</v>
      </c>
      <c r="G231" s="107" t="s">
        <v>303</v>
      </c>
      <c r="H231" s="108">
        <v>16</v>
      </c>
      <c r="I231" s="108" t="s">
        <v>181</v>
      </c>
      <c r="J231" s="108" t="s">
        <v>319</v>
      </c>
      <c r="K231" s="108">
        <v>1.1</v>
      </c>
      <c r="L231" s="108">
        <f t="shared" si="27"/>
        <v>17.6</v>
      </c>
      <c r="M231" s="108">
        <f t="shared" si="26"/>
        <v>1232</v>
      </c>
      <c r="N231" s="114">
        <v>1</v>
      </c>
      <c r="O231" s="114">
        <v>1</v>
      </c>
      <c r="P231" s="114">
        <v>120</v>
      </c>
      <c r="Q231" s="114">
        <f>M231+M232+P231</f>
        <v>2584</v>
      </c>
      <c r="R231" s="114"/>
      <c r="S231" s="108"/>
    </row>
    <row r="232" s="87" customFormat="1" ht="27" hidden="1" spans="1:19">
      <c r="A232" s="104"/>
      <c r="B232" s="107" t="s">
        <v>298</v>
      </c>
      <c r="C232" s="107" t="s">
        <v>682</v>
      </c>
      <c r="D232" s="108" t="s">
        <v>678</v>
      </c>
      <c r="E232" s="108" t="s">
        <v>679</v>
      </c>
      <c r="F232" s="107" t="s">
        <v>681</v>
      </c>
      <c r="G232" s="107" t="s">
        <v>307</v>
      </c>
      <c r="H232" s="108">
        <v>16</v>
      </c>
      <c r="I232" s="108" t="s">
        <v>181</v>
      </c>
      <c r="J232" s="108" t="s">
        <v>176</v>
      </c>
      <c r="K232" s="108">
        <v>1.1</v>
      </c>
      <c r="L232" s="108">
        <f t="shared" si="27"/>
        <v>17.6</v>
      </c>
      <c r="M232" s="108">
        <f t="shared" si="26"/>
        <v>1232</v>
      </c>
      <c r="N232" s="115"/>
      <c r="O232" s="115"/>
      <c r="P232" s="115"/>
      <c r="Q232" s="115"/>
      <c r="R232" s="115"/>
      <c r="S232" s="108"/>
    </row>
    <row r="233" s="90" customFormat="1" ht="30" customHeight="1" spans="1:19">
      <c r="A233" s="140">
        <v>54</v>
      </c>
      <c r="B233" s="140" t="s">
        <v>110</v>
      </c>
      <c r="C233" s="140" t="s">
        <v>63</v>
      </c>
      <c r="D233" s="11" t="s">
        <v>683</v>
      </c>
      <c r="E233" s="11" t="s">
        <v>684</v>
      </c>
      <c r="F233" s="140" t="s">
        <v>685</v>
      </c>
      <c r="G233" s="140" t="s">
        <v>614</v>
      </c>
      <c r="H233" s="11">
        <v>52</v>
      </c>
      <c r="I233" s="11" t="s">
        <v>149</v>
      </c>
      <c r="J233" s="11" t="s">
        <v>150</v>
      </c>
      <c r="K233" s="11">
        <v>1.1</v>
      </c>
      <c r="L233" s="11">
        <f t="shared" si="27"/>
        <v>57.2</v>
      </c>
      <c r="M233" s="11">
        <f t="shared" si="26"/>
        <v>4004</v>
      </c>
      <c r="N233" s="141">
        <v>1</v>
      </c>
      <c r="O233" s="141">
        <v>13</v>
      </c>
      <c r="P233" s="141">
        <v>1560</v>
      </c>
      <c r="Q233" s="141">
        <f>M233+M234+1560</f>
        <v>9568</v>
      </c>
      <c r="R233" s="141">
        <f t="shared" ref="R233:R237" si="28">L233*30</f>
        <v>1716</v>
      </c>
      <c r="S233" s="144">
        <f>SUM(R233:R234)</f>
        <v>3432</v>
      </c>
    </row>
    <row r="234" s="90" customFormat="1" ht="30" customHeight="1" spans="1:19">
      <c r="A234" s="140">
        <v>55</v>
      </c>
      <c r="B234" s="140" t="s">
        <v>110</v>
      </c>
      <c r="C234" s="140" t="s">
        <v>63</v>
      </c>
      <c r="D234" s="11" t="s">
        <v>683</v>
      </c>
      <c r="E234" s="11" t="s">
        <v>684</v>
      </c>
      <c r="F234" s="140" t="s">
        <v>686</v>
      </c>
      <c r="G234" s="140" t="s">
        <v>292</v>
      </c>
      <c r="H234" s="11">
        <v>52</v>
      </c>
      <c r="I234" s="11" t="s">
        <v>149</v>
      </c>
      <c r="J234" s="11" t="s">
        <v>687</v>
      </c>
      <c r="K234" s="11">
        <v>1.1</v>
      </c>
      <c r="L234" s="11">
        <f t="shared" si="27"/>
        <v>57.2</v>
      </c>
      <c r="M234" s="11">
        <f t="shared" si="26"/>
        <v>4004</v>
      </c>
      <c r="N234" s="143"/>
      <c r="O234" s="143"/>
      <c r="P234" s="143"/>
      <c r="Q234" s="143"/>
      <c r="R234" s="141">
        <f t="shared" si="28"/>
        <v>1716</v>
      </c>
      <c r="S234" s="146"/>
    </row>
    <row r="235" s="90" customFormat="1" ht="30" customHeight="1" spans="1:19">
      <c r="A235" s="140">
        <v>56</v>
      </c>
      <c r="B235" s="140" t="s">
        <v>110</v>
      </c>
      <c r="C235" s="140" t="s">
        <v>13</v>
      </c>
      <c r="D235" s="11" t="s">
        <v>688</v>
      </c>
      <c r="E235" s="11" t="s">
        <v>689</v>
      </c>
      <c r="F235" s="140" t="s">
        <v>690</v>
      </c>
      <c r="G235" s="140" t="s">
        <v>180</v>
      </c>
      <c r="H235" s="11" t="s">
        <v>154</v>
      </c>
      <c r="I235" s="11" t="s">
        <v>149</v>
      </c>
      <c r="J235" s="11" t="s">
        <v>691</v>
      </c>
      <c r="K235" s="11">
        <v>1.2</v>
      </c>
      <c r="L235" s="11">
        <f t="shared" si="27"/>
        <v>57.6</v>
      </c>
      <c r="M235" s="11">
        <f t="shared" si="26"/>
        <v>4032</v>
      </c>
      <c r="N235" s="141">
        <v>1</v>
      </c>
      <c r="O235" s="141">
        <v>12</v>
      </c>
      <c r="P235" s="141">
        <v>1440</v>
      </c>
      <c r="Q235" s="141">
        <f>M235+M236+M237+1440</f>
        <v>12864</v>
      </c>
      <c r="R235" s="11">
        <f t="shared" si="28"/>
        <v>1728</v>
      </c>
      <c r="S235" s="144">
        <f>SUM(R235:R237)</f>
        <v>4896</v>
      </c>
    </row>
    <row r="236" s="90" customFormat="1" ht="30" customHeight="1" spans="1:19">
      <c r="A236" s="140">
        <v>57</v>
      </c>
      <c r="B236" s="140" t="s">
        <v>110</v>
      </c>
      <c r="C236" s="140" t="s">
        <v>13</v>
      </c>
      <c r="D236" s="11" t="s">
        <v>688</v>
      </c>
      <c r="E236" s="11" t="s">
        <v>689</v>
      </c>
      <c r="F236" s="140" t="s">
        <v>692</v>
      </c>
      <c r="G236" s="140" t="s">
        <v>184</v>
      </c>
      <c r="H236" s="11" t="s">
        <v>154</v>
      </c>
      <c r="I236" s="11" t="s">
        <v>149</v>
      </c>
      <c r="J236" s="11" t="s">
        <v>176</v>
      </c>
      <c r="K236" s="11">
        <v>1.1</v>
      </c>
      <c r="L236" s="11">
        <f t="shared" si="27"/>
        <v>52.8</v>
      </c>
      <c r="M236" s="11">
        <f t="shared" si="26"/>
        <v>3696</v>
      </c>
      <c r="N236" s="142"/>
      <c r="O236" s="142"/>
      <c r="P236" s="142"/>
      <c r="Q236" s="142"/>
      <c r="R236" s="11">
        <f t="shared" si="28"/>
        <v>1584</v>
      </c>
      <c r="S236" s="145"/>
    </row>
    <row r="237" s="90" customFormat="1" ht="30" customHeight="1" spans="1:19">
      <c r="A237" s="140">
        <v>58</v>
      </c>
      <c r="B237" s="140" t="s">
        <v>110</v>
      </c>
      <c r="C237" s="140" t="s">
        <v>13</v>
      </c>
      <c r="D237" s="11" t="s">
        <v>688</v>
      </c>
      <c r="E237" s="11" t="s">
        <v>689</v>
      </c>
      <c r="F237" s="140" t="s">
        <v>693</v>
      </c>
      <c r="G237" s="140" t="s">
        <v>187</v>
      </c>
      <c r="H237" s="11" t="s">
        <v>154</v>
      </c>
      <c r="I237" s="11" t="s">
        <v>149</v>
      </c>
      <c r="J237" s="11" t="s">
        <v>694</v>
      </c>
      <c r="K237" s="11">
        <v>1.1</v>
      </c>
      <c r="L237" s="11">
        <f t="shared" si="27"/>
        <v>52.8</v>
      </c>
      <c r="M237" s="11">
        <f t="shared" si="26"/>
        <v>3696</v>
      </c>
      <c r="N237" s="143"/>
      <c r="O237" s="143"/>
      <c r="P237" s="143"/>
      <c r="Q237" s="143"/>
      <c r="R237" s="11">
        <f t="shared" si="28"/>
        <v>1584</v>
      </c>
      <c r="S237" s="146"/>
    </row>
    <row r="238" s="87" customFormat="1" hidden="1" spans="2:19">
      <c r="B238" s="107" t="s">
        <v>231</v>
      </c>
      <c r="C238" s="107" t="s">
        <v>695</v>
      </c>
      <c r="D238" s="108" t="s">
        <v>696</v>
      </c>
      <c r="E238" s="108" t="s">
        <v>697</v>
      </c>
      <c r="F238" s="107" t="s">
        <v>698</v>
      </c>
      <c r="G238" s="107" t="s">
        <v>236</v>
      </c>
      <c r="H238" s="108" t="s">
        <v>115</v>
      </c>
      <c r="I238" s="108" t="s">
        <v>149</v>
      </c>
      <c r="J238" s="108" t="s">
        <v>204</v>
      </c>
      <c r="K238" s="108">
        <v>1</v>
      </c>
      <c r="L238" s="108">
        <f t="shared" si="27"/>
        <v>16</v>
      </c>
      <c r="M238" s="108">
        <f t="shared" si="26"/>
        <v>1120</v>
      </c>
      <c r="N238" s="114">
        <v>0</v>
      </c>
      <c r="O238" s="114">
        <v>0</v>
      </c>
      <c r="P238" s="114">
        <v>0</v>
      </c>
      <c r="Q238" s="114">
        <f>M238+M239</f>
        <v>2240</v>
      </c>
      <c r="R238" s="114"/>
      <c r="S238" s="108"/>
    </row>
    <row r="239" s="87" customFormat="1" hidden="1" spans="2:19">
      <c r="B239" s="107" t="s">
        <v>231</v>
      </c>
      <c r="C239" s="107" t="s">
        <v>695</v>
      </c>
      <c r="D239" s="108" t="s">
        <v>696</v>
      </c>
      <c r="E239" s="108" t="s">
        <v>697</v>
      </c>
      <c r="F239" s="107" t="s">
        <v>699</v>
      </c>
      <c r="G239" s="107" t="s">
        <v>238</v>
      </c>
      <c r="H239" s="108" t="s">
        <v>115</v>
      </c>
      <c r="I239" s="108" t="s">
        <v>149</v>
      </c>
      <c r="J239" s="108" t="s">
        <v>204</v>
      </c>
      <c r="K239" s="108">
        <v>1</v>
      </c>
      <c r="L239" s="108">
        <f t="shared" si="27"/>
        <v>16</v>
      </c>
      <c r="M239" s="108">
        <f t="shared" si="26"/>
        <v>1120</v>
      </c>
      <c r="N239" s="115"/>
      <c r="O239" s="115"/>
      <c r="P239" s="115"/>
      <c r="Q239" s="115"/>
      <c r="R239" s="115"/>
      <c r="S239" s="108"/>
    </row>
    <row r="240" s="87" customFormat="1" hidden="1" spans="2:19">
      <c r="B240" s="107" t="s">
        <v>217</v>
      </c>
      <c r="C240" s="107" t="s">
        <v>700</v>
      </c>
      <c r="D240" s="108" t="s">
        <v>701</v>
      </c>
      <c r="E240" s="108" t="s">
        <v>702</v>
      </c>
      <c r="F240" s="107" t="s">
        <v>703</v>
      </c>
      <c r="G240" s="107" t="s">
        <v>211</v>
      </c>
      <c r="H240" s="108" t="s">
        <v>154</v>
      </c>
      <c r="I240" s="108" t="s">
        <v>116</v>
      </c>
      <c r="J240" s="108" t="s">
        <v>506</v>
      </c>
      <c r="K240" s="108">
        <v>1.1</v>
      </c>
      <c r="L240" s="108">
        <f t="shared" si="27"/>
        <v>52.8</v>
      </c>
      <c r="M240" s="108">
        <f t="shared" si="26"/>
        <v>3696</v>
      </c>
      <c r="N240" s="114">
        <v>1</v>
      </c>
      <c r="O240" s="114">
        <v>12</v>
      </c>
      <c r="P240" s="114">
        <v>1440</v>
      </c>
      <c r="Q240" s="114">
        <f>M240+M241+1440</f>
        <v>8832</v>
      </c>
      <c r="R240" s="114"/>
      <c r="S240" s="108"/>
    </row>
    <row r="241" s="87" customFormat="1" hidden="1" spans="2:19">
      <c r="B241" s="107" t="s">
        <v>217</v>
      </c>
      <c r="C241" s="107" t="s">
        <v>700</v>
      </c>
      <c r="D241" s="108" t="s">
        <v>701</v>
      </c>
      <c r="E241" s="108" t="s">
        <v>702</v>
      </c>
      <c r="F241" s="107" t="s">
        <v>704</v>
      </c>
      <c r="G241" s="107" t="s">
        <v>216</v>
      </c>
      <c r="H241" s="108" t="s">
        <v>154</v>
      </c>
      <c r="I241" s="108" t="s">
        <v>116</v>
      </c>
      <c r="J241" s="108" t="s">
        <v>176</v>
      </c>
      <c r="K241" s="108">
        <v>1.1</v>
      </c>
      <c r="L241" s="108">
        <f t="shared" si="27"/>
        <v>52.8</v>
      </c>
      <c r="M241" s="108">
        <f t="shared" si="26"/>
        <v>3696</v>
      </c>
      <c r="N241" s="115"/>
      <c r="O241" s="115"/>
      <c r="P241" s="115"/>
      <c r="Q241" s="115"/>
      <c r="R241" s="115"/>
      <c r="S241" s="108"/>
    </row>
    <row r="242" s="87" customFormat="1" hidden="1" spans="2:19">
      <c r="B242" s="107" t="s">
        <v>217</v>
      </c>
      <c r="C242" s="107" t="s">
        <v>705</v>
      </c>
      <c r="D242" s="108" t="s">
        <v>706</v>
      </c>
      <c r="E242" s="108" t="s">
        <v>707</v>
      </c>
      <c r="F242" s="107" t="s">
        <v>708</v>
      </c>
      <c r="G242" s="107" t="s">
        <v>211</v>
      </c>
      <c r="H242" s="108">
        <v>40</v>
      </c>
      <c r="I242" s="108">
        <v>2</v>
      </c>
      <c r="J242" s="108" t="s">
        <v>121</v>
      </c>
      <c r="K242" s="108">
        <v>1.1</v>
      </c>
      <c r="L242" s="108">
        <f t="shared" si="27"/>
        <v>44</v>
      </c>
      <c r="M242" s="108">
        <f t="shared" si="26"/>
        <v>3080</v>
      </c>
      <c r="N242" s="114">
        <v>1</v>
      </c>
      <c r="O242" s="114">
        <v>10</v>
      </c>
      <c r="P242" s="114">
        <v>1200</v>
      </c>
      <c r="Q242" s="114">
        <f>M242+M243+1200</f>
        <v>7360</v>
      </c>
      <c r="R242" s="114"/>
      <c r="S242" s="114"/>
    </row>
    <row r="243" s="87" customFormat="1" hidden="1" spans="2:19">
      <c r="B243" s="107" t="s">
        <v>217</v>
      </c>
      <c r="C243" s="107" t="s">
        <v>705</v>
      </c>
      <c r="D243" s="108" t="s">
        <v>706</v>
      </c>
      <c r="E243" s="108" t="s">
        <v>707</v>
      </c>
      <c r="F243" s="107" t="s">
        <v>709</v>
      </c>
      <c r="G243" s="107" t="s">
        <v>216</v>
      </c>
      <c r="H243" s="108">
        <v>40</v>
      </c>
      <c r="I243" s="108">
        <v>2</v>
      </c>
      <c r="J243" s="108" t="s">
        <v>214</v>
      </c>
      <c r="K243" s="108">
        <v>1.1</v>
      </c>
      <c r="L243" s="108">
        <f t="shared" si="27"/>
        <v>44</v>
      </c>
      <c r="M243" s="108">
        <f t="shared" si="26"/>
        <v>3080</v>
      </c>
      <c r="N243" s="115"/>
      <c r="O243" s="115"/>
      <c r="P243" s="115"/>
      <c r="Q243" s="115"/>
      <c r="R243" s="115"/>
      <c r="S243" s="115"/>
    </row>
    <row r="244" s="87" customFormat="1" ht="27" hidden="1" spans="2:19">
      <c r="B244" s="107" t="s">
        <v>239</v>
      </c>
      <c r="C244" s="107" t="s">
        <v>710</v>
      </c>
      <c r="D244" s="108" t="s">
        <v>711</v>
      </c>
      <c r="E244" s="108" t="s">
        <v>712</v>
      </c>
      <c r="F244" s="107" t="s">
        <v>713</v>
      </c>
      <c r="G244" s="107" t="s">
        <v>511</v>
      </c>
      <c r="H244" s="108">
        <v>16</v>
      </c>
      <c r="I244" s="108" t="s">
        <v>116</v>
      </c>
      <c r="J244" s="108" t="s">
        <v>176</v>
      </c>
      <c r="K244" s="108">
        <v>1.1</v>
      </c>
      <c r="L244" s="108">
        <f t="shared" si="27"/>
        <v>17.6</v>
      </c>
      <c r="M244" s="108">
        <f t="shared" si="26"/>
        <v>1232</v>
      </c>
      <c r="N244" s="114">
        <v>1</v>
      </c>
      <c r="O244" s="114">
        <v>4</v>
      </c>
      <c r="P244" s="114">
        <v>480</v>
      </c>
      <c r="Q244" s="114">
        <f>M244+M245+480</f>
        <v>2944</v>
      </c>
      <c r="R244" s="114"/>
      <c r="S244" s="108"/>
    </row>
    <row r="245" s="87" customFormat="1" ht="27" hidden="1" spans="2:19">
      <c r="B245" s="107" t="s">
        <v>239</v>
      </c>
      <c r="C245" s="107" t="s">
        <v>710</v>
      </c>
      <c r="D245" s="108" t="s">
        <v>711</v>
      </c>
      <c r="E245" s="108" t="s">
        <v>712</v>
      </c>
      <c r="F245" s="107" t="s">
        <v>714</v>
      </c>
      <c r="G245" s="107" t="s">
        <v>514</v>
      </c>
      <c r="H245" s="108">
        <v>16</v>
      </c>
      <c r="I245" s="108" t="s">
        <v>116</v>
      </c>
      <c r="J245" s="108" t="s">
        <v>150</v>
      </c>
      <c r="K245" s="108">
        <v>1.1</v>
      </c>
      <c r="L245" s="108">
        <f t="shared" si="27"/>
        <v>17.6</v>
      </c>
      <c r="M245" s="108">
        <f t="shared" si="26"/>
        <v>1232</v>
      </c>
      <c r="N245" s="115"/>
      <c r="O245" s="115"/>
      <c r="P245" s="115"/>
      <c r="Q245" s="115"/>
      <c r="R245" s="115"/>
      <c r="S245" s="108"/>
    </row>
    <row r="246" s="87" customFormat="1" ht="27" hidden="1" spans="2:19">
      <c r="B246" s="107" t="s">
        <v>239</v>
      </c>
      <c r="C246" s="107" t="s">
        <v>715</v>
      </c>
      <c r="D246" s="108" t="s">
        <v>711</v>
      </c>
      <c r="E246" s="108" t="s">
        <v>712</v>
      </c>
      <c r="F246" s="107" t="s">
        <v>713</v>
      </c>
      <c r="G246" s="107" t="s">
        <v>511</v>
      </c>
      <c r="H246" s="108">
        <v>16</v>
      </c>
      <c r="I246" s="108" t="s">
        <v>116</v>
      </c>
      <c r="J246" s="108" t="s">
        <v>176</v>
      </c>
      <c r="K246" s="108">
        <v>1.1</v>
      </c>
      <c r="L246" s="108">
        <f t="shared" si="27"/>
        <v>17.6</v>
      </c>
      <c r="M246" s="108">
        <f t="shared" ref="M246:M279" si="29">L246*70</f>
        <v>1232</v>
      </c>
      <c r="N246" s="114">
        <v>1</v>
      </c>
      <c r="O246" s="114">
        <v>4</v>
      </c>
      <c r="P246" s="114">
        <v>480</v>
      </c>
      <c r="Q246" s="114">
        <v>2944</v>
      </c>
      <c r="R246" s="114"/>
      <c r="S246" s="108"/>
    </row>
    <row r="247" s="87" customFormat="1" ht="27" hidden="1" spans="2:19">
      <c r="B247" s="107" t="s">
        <v>239</v>
      </c>
      <c r="C247" s="107" t="s">
        <v>715</v>
      </c>
      <c r="D247" s="108" t="s">
        <v>711</v>
      </c>
      <c r="E247" s="108" t="s">
        <v>712</v>
      </c>
      <c r="F247" s="107" t="s">
        <v>714</v>
      </c>
      <c r="G247" s="107" t="s">
        <v>514</v>
      </c>
      <c r="H247" s="108">
        <v>16</v>
      </c>
      <c r="I247" s="108" t="s">
        <v>116</v>
      </c>
      <c r="J247" s="108" t="s">
        <v>150</v>
      </c>
      <c r="K247" s="108">
        <v>1.1</v>
      </c>
      <c r="L247" s="108">
        <f t="shared" si="27"/>
        <v>17.6</v>
      </c>
      <c r="M247" s="108">
        <f t="shared" si="29"/>
        <v>1232</v>
      </c>
      <c r="N247" s="115"/>
      <c r="O247" s="115"/>
      <c r="P247" s="115"/>
      <c r="Q247" s="115"/>
      <c r="R247" s="115"/>
      <c r="S247" s="108"/>
    </row>
    <row r="248" s="87" customFormat="1" hidden="1" spans="2:19">
      <c r="B248" s="107" t="s">
        <v>217</v>
      </c>
      <c r="C248" s="107" t="s">
        <v>716</v>
      </c>
      <c r="D248" s="108" t="s">
        <v>717</v>
      </c>
      <c r="E248" s="108" t="s">
        <v>718</v>
      </c>
      <c r="F248" s="107" t="s">
        <v>719</v>
      </c>
      <c r="G248" s="107" t="s">
        <v>317</v>
      </c>
      <c r="H248" s="108" t="s">
        <v>283</v>
      </c>
      <c r="I248" s="108" t="s">
        <v>149</v>
      </c>
      <c r="J248" s="108" t="s">
        <v>622</v>
      </c>
      <c r="K248" s="108">
        <v>1.1</v>
      </c>
      <c r="L248" s="108">
        <f t="shared" si="27"/>
        <v>46.2</v>
      </c>
      <c r="M248" s="108">
        <f t="shared" si="29"/>
        <v>3234</v>
      </c>
      <c r="N248" s="114">
        <v>1</v>
      </c>
      <c r="O248" s="114">
        <v>11</v>
      </c>
      <c r="P248" s="114">
        <v>1320</v>
      </c>
      <c r="Q248" s="114">
        <f>M248+M249+M250+1320</f>
        <v>14410</v>
      </c>
      <c r="R248" s="114"/>
      <c r="S248" s="108"/>
    </row>
    <row r="249" s="87" customFormat="1" hidden="1" spans="2:19">
      <c r="B249" s="107" t="s">
        <v>217</v>
      </c>
      <c r="C249" s="107" t="s">
        <v>716</v>
      </c>
      <c r="D249" s="108" t="s">
        <v>717</v>
      </c>
      <c r="E249" s="108" t="s">
        <v>718</v>
      </c>
      <c r="F249" s="107" t="s">
        <v>720</v>
      </c>
      <c r="G249" s="107" t="s">
        <v>721</v>
      </c>
      <c r="H249" s="108" t="s">
        <v>608</v>
      </c>
      <c r="I249" s="108" t="s">
        <v>149</v>
      </c>
      <c r="J249" s="108" t="s">
        <v>169</v>
      </c>
      <c r="K249" s="108">
        <v>1.1</v>
      </c>
      <c r="L249" s="108">
        <f t="shared" si="27"/>
        <v>70.4</v>
      </c>
      <c r="M249" s="108">
        <f t="shared" si="29"/>
        <v>4928</v>
      </c>
      <c r="N249" s="116"/>
      <c r="O249" s="116"/>
      <c r="P249" s="116"/>
      <c r="Q249" s="116"/>
      <c r="R249" s="116"/>
      <c r="S249" s="108"/>
    </row>
    <row r="250" s="87" customFormat="1" hidden="1" spans="2:19">
      <c r="B250" s="107" t="s">
        <v>217</v>
      </c>
      <c r="C250" s="107" t="s">
        <v>716</v>
      </c>
      <c r="D250" s="108" t="s">
        <v>717</v>
      </c>
      <c r="E250" s="108" t="s">
        <v>718</v>
      </c>
      <c r="F250" s="107" t="s">
        <v>722</v>
      </c>
      <c r="G250" s="107" t="s">
        <v>723</v>
      </c>
      <c r="H250" s="108" t="s">
        <v>608</v>
      </c>
      <c r="I250" s="108" t="s">
        <v>149</v>
      </c>
      <c r="J250" s="108" t="s">
        <v>132</v>
      </c>
      <c r="K250" s="108">
        <v>1.1</v>
      </c>
      <c r="L250" s="108">
        <f t="shared" si="27"/>
        <v>70.4</v>
      </c>
      <c r="M250" s="108">
        <f t="shared" si="29"/>
        <v>4928</v>
      </c>
      <c r="N250" s="115"/>
      <c r="O250" s="115"/>
      <c r="P250" s="115"/>
      <c r="Q250" s="115"/>
      <c r="R250" s="115"/>
      <c r="S250" s="108"/>
    </row>
    <row r="251" customFormat="1" ht="27" hidden="1" spans="2:19">
      <c r="B251" s="105" t="s">
        <v>391</v>
      </c>
      <c r="C251" s="104" t="s">
        <v>724</v>
      </c>
      <c r="D251" s="106" t="s">
        <v>725</v>
      </c>
      <c r="E251" s="106" t="s">
        <v>726</v>
      </c>
      <c r="F251" s="105" t="s">
        <v>727</v>
      </c>
      <c r="G251" s="105" t="s">
        <v>728</v>
      </c>
      <c r="H251" s="106">
        <v>12</v>
      </c>
      <c r="I251" s="106" t="s">
        <v>116</v>
      </c>
      <c r="J251" s="106" t="s">
        <v>729</v>
      </c>
      <c r="K251" s="106">
        <v>1.1</v>
      </c>
      <c r="L251" s="106">
        <f t="shared" si="27"/>
        <v>13.2</v>
      </c>
      <c r="M251" s="106">
        <f t="shared" si="29"/>
        <v>924</v>
      </c>
      <c r="N251" s="112">
        <v>1</v>
      </c>
      <c r="O251" s="112">
        <v>4</v>
      </c>
      <c r="P251" s="112">
        <v>480</v>
      </c>
      <c r="Q251" s="112">
        <f>M251+M252+480</f>
        <v>2328</v>
      </c>
      <c r="R251" s="112"/>
      <c r="S251" s="112"/>
    </row>
    <row r="252" customFormat="1" ht="27" hidden="1" spans="2:19">
      <c r="B252" s="105" t="s">
        <v>391</v>
      </c>
      <c r="C252" s="104" t="s">
        <v>724</v>
      </c>
      <c r="D252" s="106" t="s">
        <v>725</v>
      </c>
      <c r="E252" s="106" t="s">
        <v>726</v>
      </c>
      <c r="F252" s="105" t="s">
        <v>730</v>
      </c>
      <c r="G252" s="105" t="s">
        <v>397</v>
      </c>
      <c r="H252" s="106">
        <v>12</v>
      </c>
      <c r="I252" s="106" t="s">
        <v>116</v>
      </c>
      <c r="J252" s="106" t="s">
        <v>140</v>
      </c>
      <c r="K252" s="106">
        <v>1.1</v>
      </c>
      <c r="L252" s="106">
        <f t="shared" si="27"/>
        <v>13.2</v>
      </c>
      <c r="M252" s="106">
        <f t="shared" si="29"/>
        <v>924</v>
      </c>
      <c r="N252" s="113"/>
      <c r="O252" s="113"/>
      <c r="P252" s="113"/>
      <c r="Q252" s="113"/>
      <c r="R252" s="113"/>
      <c r="S252" s="113"/>
    </row>
    <row r="253" customFormat="1" ht="27" hidden="1" spans="2:19">
      <c r="B253" s="105" t="s">
        <v>391</v>
      </c>
      <c r="C253" s="104" t="s">
        <v>731</v>
      </c>
      <c r="D253" s="106" t="s">
        <v>725</v>
      </c>
      <c r="E253" s="106" t="s">
        <v>726</v>
      </c>
      <c r="F253" s="105" t="s">
        <v>727</v>
      </c>
      <c r="G253" s="105" t="s">
        <v>728</v>
      </c>
      <c r="H253" s="106">
        <v>36</v>
      </c>
      <c r="I253" s="106" t="s">
        <v>116</v>
      </c>
      <c r="J253" s="106" t="s">
        <v>729</v>
      </c>
      <c r="K253" s="106">
        <v>1.1</v>
      </c>
      <c r="L253" s="106">
        <f t="shared" si="27"/>
        <v>39.6</v>
      </c>
      <c r="M253" s="106">
        <f t="shared" si="29"/>
        <v>2772</v>
      </c>
      <c r="N253" s="112">
        <v>0</v>
      </c>
      <c r="O253" s="112">
        <v>0</v>
      </c>
      <c r="P253" s="112">
        <v>0</v>
      </c>
      <c r="Q253" s="112">
        <v>9240</v>
      </c>
      <c r="R253" s="112"/>
      <c r="S253" s="112"/>
    </row>
    <row r="254" customFormat="1" ht="27" hidden="1" spans="2:19">
      <c r="B254" s="105" t="s">
        <v>391</v>
      </c>
      <c r="C254" s="104" t="s">
        <v>731</v>
      </c>
      <c r="D254" s="106" t="s">
        <v>725</v>
      </c>
      <c r="E254" s="106" t="s">
        <v>726</v>
      </c>
      <c r="F254" s="105" t="s">
        <v>730</v>
      </c>
      <c r="G254" s="105" t="s">
        <v>397</v>
      </c>
      <c r="H254" s="106">
        <v>36</v>
      </c>
      <c r="I254" s="106" t="s">
        <v>116</v>
      </c>
      <c r="J254" s="106" t="s">
        <v>140</v>
      </c>
      <c r="K254" s="106">
        <v>1.1</v>
      </c>
      <c r="L254" s="106">
        <f t="shared" si="27"/>
        <v>39.6</v>
      </c>
      <c r="M254" s="106">
        <f t="shared" si="29"/>
        <v>2772</v>
      </c>
      <c r="N254" s="113"/>
      <c r="O254" s="113"/>
      <c r="P254" s="113"/>
      <c r="Q254" s="117"/>
      <c r="R254" s="117"/>
      <c r="S254" s="117"/>
    </row>
    <row r="255" customFormat="1" ht="27" hidden="1" spans="2:19">
      <c r="B255" s="105" t="s">
        <v>391</v>
      </c>
      <c r="C255" s="105" t="s">
        <v>731</v>
      </c>
      <c r="D255" s="106" t="s">
        <v>732</v>
      </c>
      <c r="E255" s="106" t="s">
        <v>733</v>
      </c>
      <c r="F255" s="105" t="s">
        <v>734</v>
      </c>
      <c r="G255" s="105" t="s">
        <v>728</v>
      </c>
      <c r="H255" s="106" t="s">
        <v>120</v>
      </c>
      <c r="I255" s="106" t="s">
        <v>468</v>
      </c>
      <c r="J255" s="106" t="s">
        <v>319</v>
      </c>
      <c r="K255" s="106">
        <v>1.1</v>
      </c>
      <c r="L255" s="106">
        <f t="shared" si="27"/>
        <v>26.4</v>
      </c>
      <c r="M255" s="106">
        <f t="shared" si="29"/>
        <v>1848</v>
      </c>
      <c r="N255" s="112">
        <v>0</v>
      </c>
      <c r="O255" s="112">
        <v>0</v>
      </c>
      <c r="P255" s="112">
        <v>0</v>
      </c>
      <c r="Q255" s="117"/>
      <c r="R255" s="117"/>
      <c r="S255" s="117"/>
    </row>
    <row r="256" customFormat="1" ht="27" hidden="1" spans="2:19">
      <c r="B256" s="105" t="s">
        <v>391</v>
      </c>
      <c r="C256" s="105" t="s">
        <v>731</v>
      </c>
      <c r="D256" s="106" t="s">
        <v>732</v>
      </c>
      <c r="E256" s="106" t="s">
        <v>733</v>
      </c>
      <c r="F256" s="105" t="s">
        <v>735</v>
      </c>
      <c r="G256" s="105" t="s">
        <v>397</v>
      </c>
      <c r="H256" s="106" t="s">
        <v>120</v>
      </c>
      <c r="I256" s="106" t="s">
        <v>468</v>
      </c>
      <c r="J256" s="106" t="s">
        <v>176</v>
      </c>
      <c r="K256" s="106">
        <v>1.1</v>
      </c>
      <c r="L256" s="106">
        <f t="shared" si="27"/>
        <v>26.4</v>
      </c>
      <c r="M256" s="106">
        <f t="shared" si="29"/>
        <v>1848</v>
      </c>
      <c r="N256" s="113"/>
      <c r="O256" s="113"/>
      <c r="P256" s="113"/>
      <c r="Q256" s="113"/>
      <c r="R256" s="113"/>
      <c r="S256" s="113"/>
    </row>
    <row r="257" s="87" customFormat="1" hidden="1" spans="2:19">
      <c r="B257" s="107" t="s">
        <v>231</v>
      </c>
      <c r="C257" s="107" t="s">
        <v>736</v>
      </c>
      <c r="D257" s="108" t="s">
        <v>737</v>
      </c>
      <c r="E257" s="108" t="s">
        <v>738</v>
      </c>
      <c r="F257" s="107" t="s">
        <v>739</v>
      </c>
      <c r="G257" s="107" t="s">
        <v>448</v>
      </c>
      <c r="H257" s="108" t="s">
        <v>212</v>
      </c>
      <c r="I257" s="108" t="s">
        <v>213</v>
      </c>
      <c r="J257" s="108" t="s">
        <v>412</v>
      </c>
      <c r="K257" s="108">
        <v>1</v>
      </c>
      <c r="L257" s="108">
        <f t="shared" si="27"/>
        <v>40</v>
      </c>
      <c r="M257" s="108">
        <f t="shared" si="29"/>
        <v>2800</v>
      </c>
      <c r="N257" s="114">
        <v>1</v>
      </c>
      <c r="O257" s="114">
        <v>10</v>
      </c>
      <c r="P257" s="114">
        <v>1200</v>
      </c>
      <c r="Q257" s="114">
        <f>M257+M258+1200</f>
        <v>6800</v>
      </c>
      <c r="R257" s="114"/>
      <c r="S257" s="108"/>
    </row>
    <row r="258" s="87" customFormat="1" hidden="1" spans="2:19">
      <c r="B258" s="107" t="s">
        <v>231</v>
      </c>
      <c r="C258" s="107" t="s">
        <v>736</v>
      </c>
      <c r="D258" s="108" t="s">
        <v>737</v>
      </c>
      <c r="E258" s="108" t="s">
        <v>738</v>
      </c>
      <c r="F258" s="107" t="s">
        <v>740</v>
      </c>
      <c r="G258" s="107" t="s">
        <v>450</v>
      </c>
      <c r="H258" s="108" t="s">
        <v>212</v>
      </c>
      <c r="I258" s="108" t="s">
        <v>213</v>
      </c>
      <c r="J258" s="108" t="s">
        <v>412</v>
      </c>
      <c r="K258" s="108">
        <v>1</v>
      </c>
      <c r="L258" s="108">
        <f t="shared" si="27"/>
        <v>40</v>
      </c>
      <c r="M258" s="108">
        <f t="shared" si="29"/>
        <v>2800</v>
      </c>
      <c r="N258" s="115"/>
      <c r="O258" s="115"/>
      <c r="P258" s="115"/>
      <c r="Q258" s="115"/>
      <c r="R258" s="115"/>
      <c r="S258" s="108"/>
    </row>
    <row r="259" s="87" customFormat="1" hidden="1" spans="2:19">
      <c r="B259" s="107" t="s">
        <v>359</v>
      </c>
      <c r="C259" s="107" t="s">
        <v>360</v>
      </c>
      <c r="D259" s="108" t="s">
        <v>361</v>
      </c>
      <c r="E259" s="108" t="s">
        <v>362</v>
      </c>
      <c r="F259" s="107" t="s">
        <v>363</v>
      </c>
      <c r="G259" s="107" t="s">
        <v>364</v>
      </c>
      <c r="H259" s="108" t="s">
        <v>347</v>
      </c>
      <c r="I259" s="108" t="s">
        <v>181</v>
      </c>
      <c r="J259" s="108" t="s">
        <v>176</v>
      </c>
      <c r="K259" s="108">
        <v>1.1</v>
      </c>
      <c r="L259" s="108">
        <f t="shared" si="27"/>
        <v>35.2</v>
      </c>
      <c r="M259" s="108">
        <f t="shared" si="29"/>
        <v>2464</v>
      </c>
      <c r="N259" s="114">
        <v>1</v>
      </c>
      <c r="O259" s="114">
        <v>12</v>
      </c>
      <c r="P259" s="114">
        <v>1440</v>
      </c>
      <c r="Q259" s="114">
        <f>M259+M260+1440</f>
        <v>7600</v>
      </c>
      <c r="R259" s="114"/>
      <c r="S259" s="108"/>
    </row>
    <row r="260" s="87" customFormat="1" hidden="1" spans="2:19">
      <c r="B260" s="107" t="s">
        <v>359</v>
      </c>
      <c r="C260" s="107" t="s">
        <v>360</v>
      </c>
      <c r="D260" s="108" t="s">
        <v>741</v>
      </c>
      <c r="E260" s="108" t="s">
        <v>742</v>
      </c>
      <c r="F260" s="107" t="s">
        <v>743</v>
      </c>
      <c r="G260" s="107" t="s">
        <v>364</v>
      </c>
      <c r="H260" s="108" t="s">
        <v>154</v>
      </c>
      <c r="I260" s="108" t="s">
        <v>116</v>
      </c>
      <c r="J260" s="108" t="s">
        <v>121</v>
      </c>
      <c r="K260" s="108">
        <v>1.1</v>
      </c>
      <c r="L260" s="108">
        <f t="shared" si="27"/>
        <v>52.8</v>
      </c>
      <c r="M260" s="108">
        <f t="shared" si="29"/>
        <v>3696</v>
      </c>
      <c r="N260" s="115"/>
      <c r="O260" s="115"/>
      <c r="P260" s="115"/>
      <c r="Q260" s="115"/>
      <c r="R260" s="115"/>
      <c r="S260" s="108"/>
    </row>
    <row r="261" customFormat="1" ht="27" hidden="1" spans="2:19">
      <c r="B261" s="104" t="s">
        <v>359</v>
      </c>
      <c r="C261" s="105" t="s">
        <v>744</v>
      </c>
      <c r="D261" s="106" t="s">
        <v>745</v>
      </c>
      <c r="E261" s="106" t="s">
        <v>746</v>
      </c>
      <c r="F261" s="105" t="s">
        <v>747</v>
      </c>
      <c r="G261" s="105" t="s">
        <v>748</v>
      </c>
      <c r="H261" s="106" t="s">
        <v>357</v>
      </c>
      <c r="I261" s="106" t="s">
        <v>483</v>
      </c>
      <c r="J261" s="106" t="s">
        <v>749</v>
      </c>
      <c r="K261" s="106">
        <v>1.3</v>
      </c>
      <c r="L261" s="106">
        <f t="shared" ref="L261:L292" si="30">H261*K261</f>
        <v>10.4</v>
      </c>
      <c r="M261" s="106">
        <f t="shared" si="29"/>
        <v>728</v>
      </c>
      <c r="N261" s="112">
        <v>0</v>
      </c>
      <c r="O261" s="112">
        <v>0</v>
      </c>
      <c r="P261" s="112">
        <v>0</v>
      </c>
      <c r="Q261" s="112">
        <f>M261+M262+M263+M264+M265+M266+M267+M268+M269+M270+M271</f>
        <v>8176</v>
      </c>
      <c r="R261" s="112"/>
      <c r="S261" s="106"/>
    </row>
    <row r="262" customFormat="1" ht="40.5" hidden="1" spans="2:19">
      <c r="B262" s="104" t="s">
        <v>359</v>
      </c>
      <c r="C262" s="105" t="s">
        <v>744</v>
      </c>
      <c r="D262" s="106" t="s">
        <v>745</v>
      </c>
      <c r="E262" s="106" t="s">
        <v>746</v>
      </c>
      <c r="F262" s="105" t="s">
        <v>750</v>
      </c>
      <c r="G262" s="105" t="s">
        <v>751</v>
      </c>
      <c r="H262" s="106" t="s">
        <v>357</v>
      </c>
      <c r="I262" s="106" t="s">
        <v>483</v>
      </c>
      <c r="J262" s="106" t="s">
        <v>383</v>
      </c>
      <c r="K262" s="106">
        <v>1.3</v>
      </c>
      <c r="L262" s="106">
        <f t="shared" si="30"/>
        <v>10.4</v>
      </c>
      <c r="M262" s="106">
        <f t="shared" si="29"/>
        <v>728</v>
      </c>
      <c r="N262" s="117"/>
      <c r="O262" s="117"/>
      <c r="P262" s="117"/>
      <c r="Q262" s="117"/>
      <c r="R262" s="117"/>
      <c r="S262" s="106"/>
    </row>
    <row r="263" customFormat="1" ht="27" hidden="1" spans="2:19">
      <c r="B263" s="104" t="s">
        <v>359</v>
      </c>
      <c r="C263" s="105" t="s">
        <v>744</v>
      </c>
      <c r="D263" s="106" t="s">
        <v>745</v>
      </c>
      <c r="E263" s="106" t="s">
        <v>746</v>
      </c>
      <c r="F263" s="105" t="s">
        <v>752</v>
      </c>
      <c r="G263" s="105" t="s">
        <v>753</v>
      </c>
      <c r="H263" s="106" t="s">
        <v>357</v>
      </c>
      <c r="I263" s="106" t="s">
        <v>483</v>
      </c>
      <c r="J263" s="106" t="s">
        <v>252</v>
      </c>
      <c r="K263" s="106">
        <v>1.3</v>
      </c>
      <c r="L263" s="106">
        <f t="shared" si="30"/>
        <v>10.4</v>
      </c>
      <c r="M263" s="106">
        <f t="shared" si="29"/>
        <v>728</v>
      </c>
      <c r="N263" s="117"/>
      <c r="O263" s="117"/>
      <c r="P263" s="117"/>
      <c r="Q263" s="117"/>
      <c r="R263" s="117"/>
      <c r="S263" s="106"/>
    </row>
    <row r="264" customFormat="1" ht="40.5" hidden="1" spans="2:19">
      <c r="B264" s="104" t="s">
        <v>359</v>
      </c>
      <c r="C264" s="105" t="s">
        <v>744</v>
      </c>
      <c r="D264" s="106" t="s">
        <v>745</v>
      </c>
      <c r="E264" s="106" t="s">
        <v>746</v>
      </c>
      <c r="F264" s="105" t="s">
        <v>754</v>
      </c>
      <c r="G264" s="105" t="s">
        <v>755</v>
      </c>
      <c r="H264" s="106" t="s">
        <v>357</v>
      </c>
      <c r="I264" s="106" t="s">
        <v>483</v>
      </c>
      <c r="J264" s="106" t="s">
        <v>756</v>
      </c>
      <c r="K264" s="106">
        <v>1.4</v>
      </c>
      <c r="L264" s="106">
        <f t="shared" si="30"/>
        <v>11.2</v>
      </c>
      <c r="M264" s="106">
        <f t="shared" si="29"/>
        <v>784</v>
      </c>
      <c r="N264" s="117"/>
      <c r="O264" s="117"/>
      <c r="P264" s="117"/>
      <c r="Q264" s="117"/>
      <c r="R264" s="117"/>
      <c r="S264" s="106"/>
    </row>
    <row r="265" customFormat="1" ht="40.5" hidden="1" spans="2:19">
      <c r="B265" s="104" t="s">
        <v>359</v>
      </c>
      <c r="C265" s="105" t="s">
        <v>744</v>
      </c>
      <c r="D265" s="106" t="s">
        <v>745</v>
      </c>
      <c r="E265" s="106" t="s">
        <v>746</v>
      </c>
      <c r="F265" s="105" t="s">
        <v>757</v>
      </c>
      <c r="G265" s="105" t="s">
        <v>758</v>
      </c>
      <c r="H265" s="106" t="s">
        <v>357</v>
      </c>
      <c r="I265" s="106" t="s">
        <v>483</v>
      </c>
      <c r="J265" s="106" t="s">
        <v>759</v>
      </c>
      <c r="K265" s="106">
        <v>1.4</v>
      </c>
      <c r="L265" s="106">
        <f t="shared" si="30"/>
        <v>11.2</v>
      </c>
      <c r="M265" s="106">
        <f t="shared" si="29"/>
        <v>784</v>
      </c>
      <c r="N265" s="117"/>
      <c r="O265" s="117"/>
      <c r="P265" s="117"/>
      <c r="Q265" s="117"/>
      <c r="R265" s="117"/>
      <c r="S265" s="106"/>
    </row>
    <row r="266" customFormat="1" ht="40.5" hidden="1" spans="2:19">
      <c r="B266" s="104" t="s">
        <v>359</v>
      </c>
      <c r="C266" s="105" t="s">
        <v>744</v>
      </c>
      <c r="D266" s="106" t="s">
        <v>745</v>
      </c>
      <c r="E266" s="106" t="s">
        <v>746</v>
      </c>
      <c r="F266" s="105" t="s">
        <v>760</v>
      </c>
      <c r="G266" s="105" t="s">
        <v>761</v>
      </c>
      <c r="H266" s="106" t="s">
        <v>357</v>
      </c>
      <c r="I266" s="106" t="s">
        <v>483</v>
      </c>
      <c r="J266" s="106" t="s">
        <v>762</v>
      </c>
      <c r="K266" s="106">
        <v>1.3</v>
      </c>
      <c r="L266" s="106">
        <f t="shared" si="30"/>
        <v>10.4</v>
      </c>
      <c r="M266" s="106">
        <f t="shared" si="29"/>
        <v>728</v>
      </c>
      <c r="N266" s="117"/>
      <c r="O266" s="117"/>
      <c r="P266" s="117"/>
      <c r="Q266" s="117"/>
      <c r="R266" s="117"/>
      <c r="S266" s="106"/>
    </row>
    <row r="267" customFormat="1" ht="40.5" hidden="1" spans="2:19">
      <c r="B267" s="104" t="s">
        <v>359</v>
      </c>
      <c r="C267" s="105" t="s">
        <v>744</v>
      </c>
      <c r="D267" s="106" t="s">
        <v>745</v>
      </c>
      <c r="E267" s="106" t="s">
        <v>746</v>
      </c>
      <c r="F267" s="105" t="s">
        <v>763</v>
      </c>
      <c r="G267" s="105" t="s">
        <v>764</v>
      </c>
      <c r="H267" s="106" t="s">
        <v>357</v>
      </c>
      <c r="I267" s="106" t="s">
        <v>483</v>
      </c>
      <c r="J267" s="106" t="s">
        <v>257</v>
      </c>
      <c r="K267" s="106">
        <v>1.3</v>
      </c>
      <c r="L267" s="106">
        <f t="shared" si="30"/>
        <v>10.4</v>
      </c>
      <c r="M267" s="106">
        <f t="shared" si="29"/>
        <v>728</v>
      </c>
      <c r="N267" s="117"/>
      <c r="O267" s="117"/>
      <c r="P267" s="117"/>
      <c r="Q267" s="117"/>
      <c r="R267" s="117"/>
      <c r="S267" s="106"/>
    </row>
    <row r="268" customFormat="1" ht="40.5" hidden="1" spans="2:19">
      <c r="B268" s="104" t="s">
        <v>359</v>
      </c>
      <c r="C268" s="105" t="s">
        <v>744</v>
      </c>
      <c r="D268" s="106" t="s">
        <v>745</v>
      </c>
      <c r="E268" s="106" t="s">
        <v>746</v>
      </c>
      <c r="F268" s="105" t="s">
        <v>765</v>
      </c>
      <c r="G268" s="105" t="s">
        <v>766</v>
      </c>
      <c r="H268" s="106" t="s">
        <v>357</v>
      </c>
      <c r="I268" s="106" t="s">
        <v>483</v>
      </c>
      <c r="J268" s="106" t="s">
        <v>767</v>
      </c>
      <c r="K268" s="106">
        <v>1.3</v>
      </c>
      <c r="L268" s="106">
        <f t="shared" si="30"/>
        <v>10.4</v>
      </c>
      <c r="M268" s="106">
        <f t="shared" si="29"/>
        <v>728</v>
      </c>
      <c r="N268" s="117"/>
      <c r="O268" s="117"/>
      <c r="P268" s="117"/>
      <c r="Q268" s="117"/>
      <c r="R268" s="117"/>
      <c r="S268" s="106"/>
    </row>
    <row r="269" customFormat="1" ht="40.5" hidden="1" spans="2:19">
      <c r="B269" s="104" t="s">
        <v>359</v>
      </c>
      <c r="C269" s="105" t="s">
        <v>744</v>
      </c>
      <c r="D269" s="106" t="s">
        <v>745</v>
      </c>
      <c r="E269" s="106" t="s">
        <v>746</v>
      </c>
      <c r="F269" s="105" t="s">
        <v>768</v>
      </c>
      <c r="G269" s="105" t="s">
        <v>769</v>
      </c>
      <c r="H269" s="106" t="s">
        <v>357</v>
      </c>
      <c r="I269" s="106" t="s">
        <v>483</v>
      </c>
      <c r="J269" s="106" t="s">
        <v>770</v>
      </c>
      <c r="K269" s="106">
        <v>1.4</v>
      </c>
      <c r="L269" s="106">
        <f t="shared" si="30"/>
        <v>11.2</v>
      </c>
      <c r="M269" s="106">
        <f t="shared" si="29"/>
        <v>784</v>
      </c>
      <c r="N269" s="117"/>
      <c r="O269" s="117"/>
      <c r="P269" s="117"/>
      <c r="Q269" s="117"/>
      <c r="R269" s="117"/>
      <c r="S269" s="106"/>
    </row>
    <row r="270" customFormat="1" ht="40.5" hidden="1" spans="2:19">
      <c r="B270" s="104" t="s">
        <v>359</v>
      </c>
      <c r="C270" s="105" t="s">
        <v>744</v>
      </c>
      <c r="D270" s="106" t="s">
        <v>745</v>
      </c>
      <c r="E270" s="106" t="s">
        <v>746</v>
      </c>
      <c r="F270" s="105" t="s">
        <v>771</v>
      </c>
      <c r="G270" s="105" t="s">
        <v>772</v>
      </c>
      <c r="H270" s="106" t="s">
        <v>357</v>
      </c>
      <c r="I270" s="106" t="s">
        <v>483</v>
      </c>
      <c r="J270" s="106" t="s">
        <v>773</v>
      </c>
      <c r="K270" s="106">
        <v>1.3</v>
      </c>
      <c r="L270" s="106">
        <f t="shared" si="30"/>
        <v>10.4</v>
      </c>
      <c r="M270" s="106">
        <f t="shared" si="29"/>
        <v>728</v>
      </c>
      <c r="N270" s="117"/>
      <c r="O270" s="117"/>
      <c r="P270" s="117"/>
      <c r="Q270" s="117"/>
      <c r="R270" s="117"/>
      <c r="S270" s="106"/>
    </row>
    <row r="271" customFormat="1" ht="40.5" hidden="1" spans="2:19">
      <c r="B271" s="104" t="s">
        <v>359</v>
      </c>
      <c r="C271" s="105" t="s">
        <v>744</v>
      </c>
      <c r="D271" s="106" t="s">
        <v>745</v>
      </c>
      <c r="E271" s="106" t="s">
        <v>746</v>
      </c>
      <c r="F271" s="105" t="s">
        <v>774</v>
      </c>
      <c r="G271" s="105" t="s">
        <v>775</v>
      </c>
      <c r="H271" s="106" t="s">
        <v>357</v>
      </c>
      <c r="I271" s="106" t="s">
        <v>483</v>
      </c>
      <c r="J271" s="106" t="s">
        <v>586</v>
      </c>
      <c r="K271" s="106">
        <v>1.3</v>
      </c>
      <c r="L271" s="106">
        <f t="shared" si="30"/>
        <v>10.4</v>
      </c>
      <c r="M271" s="106">
        <f t="shared" si="29"/>
        <v>728</v>
      </c>
      <c r="N271" s="113"/>
      <c r="O271" s="113"/>
      <c r="P271" s="113"/>
      <c r="Q271" s="113"/>
      <c r="R271" s="113"/>
      <c r="S271" s="106"/>
    </row>
    <row r="272" s="87" customFormat="1" ht="27" hidden="1" spans="2:19">
      <c r="B272" s="107" t="s">
        <v>359</v>
      </c>
      <c r="C272" s="107" t="s">
        <v>776</v>
      </c>
      <c r="D272" s="108" t="s">
        <v>777</v>
      </c>
      <c r="E272" s="108" t="s">
        <v>778</v>
      </c>
      <c r="F272" s="107" t="s">
        <v>779</v>
      </c>
      <c r="G272" s="107" t="s">
        <v>780</v>
      </c>
      <c r="H272" s="108" t="s">
        <v>357</v>
      </c>
      <c r="I272" s="108" t="s">
        <v>483</v>
      </c>
      <c r="J272" s="108" t="s">
        <v>544</v>
      </c>
      <c r="K272" s="108">
        <v>1.3</v>
      </c>
      <c r="L272" s="108">
        <f t="shared" si="30"/>
        <v>10.4</v>
      </c>
      <c r="M272" s="108">
        <f t="shared" si="29"/>
        <v>728</v>
      </c>
      <c r="N272" s="114">
        <v>0</v>
      </c>
      <c r="O272" s="114">
        <v>0</v>
      </c>
      <c r="P272" s="114">
        <v>0</v>
      </c>
      <c r="Q272" s="114">
        <f>SUM(M272:M276)</f>
        <v>3752</v>
      </c>
      <c r="R272" s="114"/>
      <c r="S272" s="114"/>
    </row>
    <row r="273" s="87" customFormat="1" hidden="1" spans="2:19">
      <c r="B273" s="107" t="s">
        <v>359</v>
      </c>
      <c r="C273" s="107" t="s">
        <v>776</v>
      </c>
      <c r="D273" s="108" t="s">
        <v>777</v>
      </c>
      <c r="E273" s="108" t="s">
        <v>778</v>
      </c>
      <c r="F273" s="107" t="s">
        <v>781</v>
      </c>
      <c r="G273" s="107"/>
      <c r="H273" s="108" t="s">
        <v>357</v>
      </c>
      <c r="I273" s="108" t="s">
        <v>483</v>
      </c>
      <c r="J273" s="108"/>
      <c r="K273" s="108">
        <v>1.3</v>
      </c>
      <c r="L273" s="108">
        <f t="shared" si="30"/>
        <v>10.4</v>
      </c>
      <c r="M273" s="108">
        <f t="shared" si="29"/>
        <v>728</v>
      </c>
      <c r="N273" s="116"/>
      <c r="O273" s="116"/>
      <c r="P273" s="116"/>
      <c r="Q273" s="116"/>
      <c r="R273" s="116"/>
      <c r="S273" s="116"/>
    </row>
    <row r="274" s="87" customFormat="1" hidden="1" spans="2:19">
      <c r="B274" s="107" t="s">
        <v>359</v>
      </c>
      <c r="C274" s="107" t="s">
        <v>776</v>
      </c>
      <c r="D274" s="108" t="s">
        <v>777</v>
      </c>
      <c r="E274" s="108" t="s">
        <v>778</v>
      </c>
      <c r="F274" s="107" t="s">
        <v>782</v>
      </c>
      <c r="G274" s="107"/>
      <c r="H274" s="108" t="s">
        <v>357</v>
      </c>
      <c r="I274" s="108" t="s">
        <v>483</v>
      </c>
      <c r="J274" s="108"/>
      <c r="K274" s="108">
        <v>1.4</v>
      </c>
      <c r="L274" s="108">
        <f t="shared" si="30"/>
        <v>11.2</v>
      </c>
      <c r="M274" s="108">
        <f t="shared" si="29"/>
        <v>784</v>
      </c>
      <c r="N274" s="116"/>
      <c r="O274" s="116"/>
      <c r="P274" s="116"/>
      <c r="Q274" s="116"/>
      <c r="R274" s="116"/>
      <c r="S274" s="116"/>
    </row>
    <row r="275" s="87" customFormat="1" hidden="1" spans="2:19">
      <c r="B275" s="107" t="s">
        <v>359</v>
      </c>
      <c r="C275" s="107" t="s">
        <v>776</v>
      </c>
      <c r="D275" s="108" t="s">
        <v>777</v>
      </c>
      <c r="E275" s="108" t="s">
        <v>778</v>
      </c>
      <c r="F275" s="107" t="s">
        <v>783</v>
      </c>
      <c r="G275" s="107"/>
      <c r="H275" s="108" t="s">
        <v>357</v>
      </c>
      <c r="I275" s="108" t="s">
        <v>483</v>
      </c>
      <c r="J275" s="108"/>
      <c r="K275" s="108">
        <v>1.3</v>
      </c>
      <c r="L275" s="108">
        <f t="shared" si="30"/>
        <v>10.4</v>
      </c>
      <c r="M275" s="108">
        <f t="shared" si="29"/>
        <v>728</v>
      </c>
      <c r="N275" s="116"/>
      <c r="O275" s="116"/>
      <c r="P275" s="116"/>
      <c r="Q275" s="116"/>
      <c r="R275" s="116"/>
      <c r="S275" s="116"/>
    </row>
    <row r="276" s="87" customFormat="1" hidden="1" spans="2:19">
      <c r="B276" s="107" t="s">
        <v>359</v>
      </c>
      <c r="C276" s="107" t="s">
        <v>776</v>
      </c>
      <c r="D276" s="108" t="s">
        <v>777</v>
      </c>
      <c r="E276" s="108" t="s">
        <v>778</v>
      </c>
      <c r="F276" s="107" t="s">
        <v>784</v>
      </c>
      <c r="G276" s="107"/>
      <c r="H276" s="108" t="s">
        <v>357</v>
      </c>
      <c r="I276" s="108" t="s">
        <v>483</v>
      </c>
      <c r="J276" s="108"/>
      <c r="K276" s="108">
        <v>1.4</v>
      </c>
      <c r="L276" s="108">
        <f t="shared" si="30"/>
        <v>11.2</v>
      </c>
      <c r="M276" s="108">
        <f t="shared" si="29"/>
        <v>784</v>
      </c>
      <c r="N276" s="115"/>
      <c r="O276" s="115"/>
      <c r="P276" s="115"/>
      <c r="Q276" s="115"/>
      <c r="R276" s="115"/>
      <c r="S276" s="115"/>
    </row>
    <row r="277" s="87" customFormat="1" hidden="1" spans="2:19">
      <c r="B277" s="107" t="s">
        <v>359</v>
      </c>
      <c r="C277" s="107" t="s">
        <v>785</v>
      </c>
      <c r="D277" s="108" t="s">
        <v>777</v>
      </c>
      <c r="E277" s="108" t="s">
        <v>778</v>
      </c>
      <c r="F277" s="107" t="s">
        <v>786</v>
      </c>
      <c r="G277" s="107"/>
      <c r="H277" s="108" t="s">
        <v>357</v>
      </c>
      <c r="I277" s="108" t="s">
        <v>483</v>
      </c>
      <c r="J277" s="108"/>
      <c r="K277" s="108">
        <v>1.4</v>
      </c>
      <c r="L277" s="108">
        <f t="shared" si="30"/>
        <v>11.2</v>
      </c>
      <c r="M277" s="108">
        <f t="shared" si="29"/>
        <v>784</v>
      </c>
      <c r="N277" s="114">
        <v>0</v>
      </c>
      <c r="O277" s="114">
        <v>0</v>
      </c>
      <c r="P277" s="114">
        <v>0</v>
      </c>
      <c r="Q277" s="114">
        <f>SUM(M277:M281)</f>
        <v>3864</v>
      </c>
      <c r="R277" s="114"/>
      <c r="S277" s="114"/>
    </row>
    <row r="278" s="87" customFormat="1" hidden="1" spans="2:19">
      <c r="B278" s="107" t="s">
        <v>359</v>
      </c>
      <c r="C278" s="107" t="s">
        <v>785</v>
      </c>
      <c r="D278" s="108" t="s">
        <v>777</v>
      </c>
      <c r="E278" s="108" t="s">
        <v>778</v>
      </c>
      <c r="F278" s="107" t="s">
        <v>787</v>
      </c>
      <c r="G278" s="107"/>
      <c r="H278" s="108" t="s">
        <v>357</v>
      </c>
      <c r="I278" s="108" t="s">
        <v>483</v>
      </c>
      <c r="J278" s="108"/>
      <c r="K278" s="108">
        <v>1.3</v>
      </c>
      <c r="L278" s="108">
        <f t="shared" si="30"/>
        <v>10.4</v>
      </c>
      <c r="M278" s="108">
        <f t="shared" si="29"/>
        <v>728</v>
      </c>
      <c r="N278" s="116"/>
      <c r="O278" s="116"/>
      <c r="P278" s="116"/>
      <c r="Q278" s="116"/>
      <c r="R278" s="116"/>
      <c r="S278" s="116"/>
    </row>
    <row r="279" s="87" customFormat="1" hidden="1" spans="2:19">
      <c r="B279" s="107" t="s">
        <v>359</v>
      </c>
      <c r="C279" s="107" t="s">
        <v>785</v>
      </c>
      <c r="D279" s="108" t="s">
        <v>777</v>
      </c>
      <c r="E279" s="108" t="s">
        <v>778</v>
      </c>
      <c r="F279" s="107" t="s">
        <v>788</v>
      </c>
      <c r="G279" s="107"/>
      <c r="H279" s="108" t="s">
        <v>357</v>
      </c>
      <c r="I279" s="108" t="s">
        <v>483</v>
      </c>
      <c r="J279" s="108"/>
      <c r="K279" s="108">
        <v>1.4</v>
      </c>
      <c r="L279" s="108">
        <f t="shared" si="30"/>
        <v>11.2</v>
      </c>
      <c r="M279" s="108">
        <f t="shared" si="29"/>
        <v>784</v>
      </c>
      <c r="N279" s="116"/>
      <c r="O279" s="116"/>
      <c r="P279" s="116"/>
      <c r="Q279" s="116"/>
      <c r="R279" s="116"/>
      <c r="S279" s="116"/>
    </row>
    <row r="280" s="87" customFormat="1" hidden="1" spans="2:19">
      <c r="B280" s="107" t="s">
        <v>359</v>
      </c>
      <c r="C280" s="107" t="s">
        <v>785</v>
      </c>
      <c r="D280" s="108" t="s">
        <v>777</v>
      </c>
      <c r="E280" s="108" t="s">
        <v>778</v>
      </c>
      <c r="F280" s="107" t="s">
        <v>789</v>
      </c>
      <c r="G280" s="107"/>
      <c r="H280" s="108" t="s">
        <v>357</v>
      </c>
      <c r="I280" s="108" t="s">
        <v>483</v>
      </c>
      <c r="J280" s="108"/>
      <c r="K280" s="108">
        <v>1.4</v>
      </c>
      <c r="L280" s="108">
        <f t="shared" si="30"/>
        <v>11.2</v>
      </c>
      <c r="M280" s="108">
        <f t="shared" ref="M280:M312" si="31">L280*70</f>
        <v>784</v>
      </c>
      <c r="N280" s="116"/>
      <c r="O280" s="116"/>
      <c r="P280" s="116"/>
      <c r="Q280" s="116"/>
      <c r="R280" s="116"/>
      <c r="S280" s="116"/>
    </row>
    <row r="281" s="87" customFormat="1" ht="40.5" hidden="1" spans="2:19">
      <c r="B281" s="107" t="s">
        <v>359</v>
      </c>
      <c r="C281" s="107" t="s">
        <v>785</v>
      </c>
      <c r="D281" s="108" t="s">
        <v>777</v>
      </c>
      <c r="E281" s="108" t="s">
        <v>778</v>
      </c>
      <c r="F281" s="107" t="s">
        <v>790</v>
      </c>
      <c r="G281" s="107" t="s">
        <v>791</v>
      </c>
      <c r="H281" s="108" t="s">
        <v>357</v>
      </c>
      <c r="I281" s="108" t="s">
        <v>483</v>
      </c>
      <c r="J281" s="108" t="s">
        <v>792</v>
      </c>
      <c r="K281" s="108">
        <v>1.4</v>
      </c>
      <c r="L281" s="108">
        <f t="shared" si="30"/>
        <v>11.2</v>
      </c>
      <c r="M281" s="108">
        <f t="shared" si="31"/>
        <v>784</v>
      </c>
      <c r="N281" s="115"/>
      <c r="O281" s="115"/>
      <c r="P281" s="115"/>
      <c r="Q281" s="115"/>
      <c r="R281" s="115"/>
      <c r="S281" s="115"/>
    </row>
    <row r="282" customFormat="1" ht="40.5" hidden="1" spans="2:19">
      <c r="B282" s="105" t="s">
        <v>359</v>
      </c>
      <c r="C282" s="104" t="s">
        <v>793</v>
      </c>
      <c r="D282" s="106" t="s">
        <v>794</v>
      </c>
      <c r="E282" s="106" t="s">
        <v>795</v>
      </c>
      <c r="F282" s="105" t="s">
        <v>796</v>
      </c>
      <c r="G282" s="105" t="s">
        <v>797</v>
      </c>
      <c r="H282" s="106" t="s">
        <v>357</v>
      </c>
      <c r="I282" s="106" t="s">
        <v>181</v>
      </c>
      <c r="J282" s="106" t="s">
        <v>798</v>
      </c>
      <c r="K282" s="106">
        <v>1.4</v>
      </c>
      <c r="L282" s="106">
        <f t="shared" si="30"/>
        <v>11.2</v>
      </c>
      <c r="M282" s="106">
        <f t="shared" si="31"/>
        <v>784</v>
      </c>
      <c r="N282" s="112">
        <v>0</v>
      </c>
      <c r="O282" s="112">
        <v>0</v>
      </c>
      <c r="P282" s="112">
        <v>0</v>
      </c>
      <c r="Q282" s="112">
        <f>SUM(M282:M286)</f>
        <v>4144</v>
      </c>
      <c r="R282" s="112"/>
      <c r="S282" s="106"/>
    </row>
    <row r="283" customFormat="1" hidden="1" spans="2:19">
      <c r="B283" s="105" t="s">
        <v>359</v>
      </c>
      <c r="C283" s="104" t="s">
        <v>793</v>
      </c>
      <c r="D283" s="106" t="s">
        <v>794</v>
      </c>
      <c r="E283" s="106" t="s">
        <v>795</v>
      </c>
      <c r="F283" s="105" t="s">
        <v>799</v>
      </c>
      <c r="G283" s="105"/>
      <c r="H283" s="106" t="s">
        <v>357</v>
      </c>
      <c r="I283" s="106" t="s">
        <v>181</v>
      </c>
      <c r="J283" s="106"/>
      <c r="K283" s="106">
        <v>1.5</v>
      </c>
      <c r="L283" s="106">
        <f t="shared" si="30"/>
        <v>12</v>
      </c>
      <c r="M283" s="106">
        <f t="shared" si="31"/>
        <v>840</v>
      </c>
      <c r="N283" s="117"/>
      <c r="O283" s="117"/>
      <c r="P283" s="117"/>
      <c r="Q283" s="117"/>
      <c r="R283" s="117"/>
      <c r="S283" s="106"/>
    </row>
    <row r="284" customFormat="1" hidden="1" spans="2:19">
      <c r="B284" s="105" t="s">
        <v>359</v>
      </c>
      <c r="C284" s="104" t="s">
        <v>793</v>
      </c>
      <c r="D284" s="106" t="s">
        <v>794</v>
      </c>
      <c r="E284" s="106" t="s">
        <v>795</v>
      </c>
      <c r="F284" s="105" t="s">
        <v>800</v>
      </c>
      <c r="G284" s="105"/>
      <c r="H284" s="106" t="s">
        <v>357</v>
      </c>
      <c r="I284" s="106" t="s">
        <v>181</v>
      </c>
      <c r="J284" s="106"/>
      <c r="K284" s="106">
        <v>1.5</v>
      </c>
      <c r="L284" s="106">
        <f t="shared" si="30"/>
        <v>12</v>
      </c>
      <c r="M284" s="106">
        <f t="shared" si="31"/>
        <v>840</v>
      </c>
      <c r="N284" s="117"/>
      <c r="O284" s="117"/>
      <c r="P284" s="117"/>
      <c r="Q284" s="117"/>
      <c r="R284" s="117"/>
      <c r="S284" s="106"/>
    </row>
    <row r="285" customFormat="1" ht="54" hidden="1" spans="2:19">
      <c r="B285" s="105" t="s">
        <v>359</v>
      </c>
      <c r="C285" s="104" t="s">
        <v>793</v>
      </c>
      <c r="D285" s="106" t="s">
        <v>794</v>
      </c>
      <c r="E285" s="106" t="s">
        <v>795</v>
      </c>
      <c r="F285" s="105" t="s">
        <v>801</v>
      </c>
      <c r="G285" s="105" t="s">
        <v>802</v>
      </c>
      <c r="H285" s="106" t="s">
        <v>357</v>
      </c>
      <c r="I285" s="106" t="s">
        <v>181</v>
      </c>
      <c r="J285" s="106" t="s">
        <v>803</v>
      </c>
      <c r="K285" s="106">
        <v>1.5</v>
      </c>
      <c r="L285" s="106">
        <f t="shared" si="30"/>
        <v>12</v>
      </c>
      <c r="M285" s="106">
        <f t="shared" si="31"/>
        <v>840</v>
      </c>
      <c r="N285" s="117"/>
      <c r="O285" s="117"/>
      <c r="P285" s="117"/>
      <c r="Q285" s="117"/>
      <c r="R285" s="117"/>
      <c r="S285" s="106"/>
    </row>
    <row r="286" customFormat="1" ht="40.5" hidden="1" spans="2:19">
      <c r="B286" s="105" t="s">
        <v>359</v>
      </c>
      <c r="C286" s="104" t="s">
        <v>793</v>
      </c>
      <c r="D286" s="106" t="s">
        <v>794</v>
      </c>
      <c r="E286" s="106" t="s">
        <v>795</v>
      </c>
      <c r="F286" s="105" t="s">
        <v>804</v>
      </c>
      <c r="G286" s="105" t="s">
        <v>805</v>
      </c>
      <c r="H286" s="106" t="s">
        <v>357</v>
      </c>
      <c r="I286" s="106" t="s">
        <v>181</v>
      </c>
      <c r="J286" s="106" t="s">
        <v>806</v>
      </c>
      <c r="K286" s="106">
        <v>1.5</v>
      </c>
      <c r="L286" s="106">
        <f t="shared" si="30"/>
        <v>12</v>
      </c>
      <c r="M286" s="106">
        <f t="shared" si="31"/>
        <v>840</v>
      </c>
      <c r="N286" s="113"/>
      <c r="O286" s="113"/>
      <c r="P286" s="113"/>
      <c r="Q286" s="113"/>
      <c r="R286" s="113"/>
      <c r="S286" s="106"/>
    </row>
    <row r="287" s="87" customFormat="1" ht="40.5" hidden="1" spans="2:19">
      <c r="B287" s="107" t="s">
        <v>359</v>
      </c>
      <c r="C287" s="107" t="s">
        <v>807</v>
      </c>
      <c r="D287" s="108" t="s">
        <v>794</v>
      </c>
      <c r="E287" s="108" t="s">
        <v>795</v>
      </c>
      <c r="F287" s="107" t="s">
        <v>808</v>
      </c>
      <c r="G287" s="107" t="s">
        <v>809</v>
      </c>
      <c r="H287" s="108" t="s">
        <v>357</v>
      </c>
      <c r="I287" s="108" t="s">
        <v>181</v>
      </c>
      <c r="J287" s="108" t="s">
        <v>810</v>
      </c>
      <c r="K287" s="108">
        <v>1.4</v>
      </c>
      <c r="L287" s="108">
        <f t="shared" si="30"/>
        <v>11.2</v>
      </c>
      <c r="M287" s="108">
        <f t="shared" si="31"/>
        <v>784</v>
      </c>
      <c r="N287" s="114">
        <v>0</v>
      </c>
      <c r="O287" s="114">
        <v>0</v>
      </c>
      <c r="P287" s="114">
        <v>0</v>
      </c>
      <c r="Q287" s="114">
        <f>SUM(M287:M292)</f>
        <v>4928</v>
      </c>
      <c r="R287" s="114"/>
      <c r="S287" s="114"/>
    </row>
    <row r="288" s="87" customFormat="1" ht="40.5" hidden="1" spans="2:19">
      <c r="B288" s="107" t="s">
        <v>359</v>
      </c>
      <c r="C288" s="107" t="s">
        <v>807</v>
      </c>
      <c r="D288" s="108" t="s">
        <v>794</v>
      </c>
      <c r="E288" s="108" t="s">
        <v>795</v>
      </c>
      <c r="F288" s="107" t="s">
        <v>811</v>
      </c>
      <c r="G288" s="107" t="s">
        <v>812</v>
      </c>
      <c r="H288" s="108" t="s">
        <v>357</v>
      </c>
      <c r="I288" s="108" t="s">
        <v>181</v>
      </c>
      <c r="J288" s="108" t="s">
        <v>813</v>
      </c>
      <c r="K288" s="108">
        <v>1.4</v>
      </c>
      <c r="L288" s="108">
        <f t="shared" si="30"/>
        <v>11.2</v>
      </c>
      <c r="M288" s="108">
        <f t="shared" si="31"/>
        <v>784</v>
      </c>
      <c r="N288" s="116"/>
      <c r="O288" s="116"/>
      <c r="P288" s="116"/>
      <c r="Q288" s="116"/>
      <c r="R288" s="116"/>
      <c r="S288" s="116"/>
    </row>
    <row r="289" s="87" customFormat="1" hidden="1" spans="2:19">
      <c r="B289" s="107" t="s">
        <v>359</v>
      </c>
      <c r="C289" s="107" t="s">
        <v>807</v>
      </c>
      <c r="D289" s="108" t="s">
        <v>794</v>
      </c>
      <c r="E289" s="108" t="s">
        <v>795</v>
      </c>
      <c r="F289" s="107" t="s">
        <v>814</v>
      </c>
      <c r="G289" s="107"/>
      <c r="H289" s="108" t="s">
        <v>357</v>
      </c>
      <c r="I289" s="108" t="s">
        <v>181</v>
      </c>
      <c r="J289" s="108"/>
      <c r="K289" s="108">
        <v>1.5</v>
      </c>
      <c r="L289" s="108">
        <f t="shared" si="30"/>
        <v>12</v>
      </c>
      <c r="M289" s="108">
        <f t="shared" si="31"/>
        <v>840</v>
      </c>
      <c r="N289" s="116"/>
      <c r="O289" s="116"/>
      <c r="P289" s="116"/>
      <c r="Q289" s="116"/>
      <c r="R289" s="116"/>
      <c r="S289" s="116"/>
    </row>
    <row r="290" s="87" customFormat="1" hidden="1" spans="2:19">
      <c r="B290" s="107" t="s">
        <v>359</v>
      </c>
      <c r="C290" s="107" t="s">
        <v>807</v>
      </c>
      <c r="D290" s="108" t="s">
        <v>794</v>
      </c>
      <c r="E290" s="108" t="s">
        <v>795</v>
      </c>
      <c r="F290" s="107" t="s">
        <v>815</v>
      </c>
      <c r="G290" s="107"/>
      <c r="H290" s="108" t="s">
        <v>357</v>
      </c>
      <c r="I290" s="108" t="s">
        <v>181</v>
      </c>
      <c r="J290" s="108"/>
      <c r="K290" s="108">
        <v>1.5</v>
      </c>
      <c r="L290" s="108">
        <f t="shared" si="30"/>
        <v>12</v>
      </c>
      <c r="M290" s="108">
        <f t="shared" si="31"/>
        <v>840</v>
      </c>
      <c r="N290" s="116"/>
      <c r="O290" s="116"/>
      <c r="P290" s="116"/>
      <c r="Q290" s="116"/>
      <c r="R290" s="116"/>
      <c r="S290" s="116"/>
    </row>
    <row r="291" s="87" customFormat="1" hidden="1" spans="2:19">
      <c r="B291" s="107" t="s">
        <v>359</v>
      </c>
      <c r="C291" s="107" t="s">
        <v>807</v>
      </c>
      <c r="D291" s="108" t="s">
        <v>794</v>
      </c>
      <c r="E291" s="108" t="s">
        <v>795</v>
      </c>
      <c r="F291" s="107" t="s">
        <v>816</v>
      </c>
      <c r="G291" s="107"/>
      <c r="H291" s="108" t="s">
        <v>357</v>
      </c>
      <c r="I291" s="108" t="s">
        <v>181</v>
      </c>
      <c r="J291" s="108"/>
      <c r="K291" s="108">
        <v>1.5</v>
      </c>
      <c r="L291" s="108">
        <f t="shared" si="30"/>
        <v>12</v>
      </c>
      <c r="M291" s="108">
        <f t="shared" si="31"/>
        <v>840</v>
      </c>
      <c r="N291" s="116"/>
      <c r="O291" s="116"/>
      <c r="P291" s="116"/>
      <c r="Q291" s="116"/>
      <c r="R291" s="116"/>
      <c r="S291" s="116"/>
    </row>
    <row r="292" s="87" customFormat="1" hidden="1" spans="2:19">
      <c r="B292" s="107" t="s">
        <v>359</v>
      </c>
      <c r="C292" s="107" t="s">
        <v>807</v>
      </c>
      <c r="D292" s="108" t="s">
        <v>794</v>
      </c>
      <c r="E292" s="108" t="s">
        <v>795</v>
      </c>
      <c r="F292" s="107" t="s">
        <v>817</v>
      </c>
      <c r="G292" s="107"/>
      <c r="H292" s="108" t="s">
        <v>357</v>
      </c>
      <c r="I292" s="108" t="s">
        <v>181</v>
      </c>
      <c r="J292" s="108"/>
      <c r="K292" s="108">
        <v>1.5</v>
      </c>
      <c r="L292" s="108">
        <f t="shared" si="30"/>
        <v>12</v>
      </c>
      <c r="M292" s="108">
        <f t="shared" si="31"/>
        <v>840</v>
      </c>
      <c r="N292" s="115"/>
      <c r="O292" s="115"/>
      <c r="P292" s="115"/>
      <c r="Q292" s="115"/>
      <c r="R292" s="115"/>
      <c r="S292" s="115"/>
    </row>
    <row r="293" s="91" customFormat="1" ht="27" hidden="1" spans="2:19">
      <c r="B293" s="104" t="s">
        <v>462</v>
      </c>
      <c r="C293" s="104" t="s">
        <v>818</v>
      </c>
      <c r="D293" s="148" t="s">
        <v>819</v>
      </c>
      <c r="E293" s="148" t="s">
        <v>820</v>
      </c>
      <c r="F293" s="104" t="s">
        <v>821</v>
      </c>
      <c r="G293" s="104" t="s">
        <v>472</v>
      </c>
      <c r="H293" s="148" t="s">
        <v>347</v>
      </c>
      <c r="I293" s="148" t="s">
        <v>213</v>
      </c>
      <c r="J293" s="148" t="s">
        <v>822</v>
      </c>
      <c r="K293" s="148">
        <v>1.1</v>
      </c>
      <c r="L293" s="148">
        <f t="shared" ref="L293:L319" si="32">H293*K293</f>
        <v>35.2</v>
      </c>
      <c r="M293" s="148">
        <f t="shared" si="31"/>
        <v>2464</v>
      </c>
      <c r="N293" s="148">
        <v>1</v>
      </c>
      <c r="O293" s="148">
        <v>7</v>
      </c>
      <c r="P293" s="148">
        <v>840</v>
      </c>
      <c r="Q293" s="148">
        <f>M293+840</f>
        <v>3304</v>
      </c>
      <c r="R293" s="148"/>
      <c r="S293" s="148"/>
    </row>
    <row r="294" s="87" customFormat="1" hidden="1" spans="2:19">
      <c r="B294" s="107" t="s">
        <v>206</v>
      </c>
      <c r="C294" s="107" t="s">
        <v>823</v>
      </c>
      <c r="D294" s="108" t="s">
        <v>824</v>
      </c>
      <c r="E294" s="108" t="s">
        <v>825</v>
      </c>
      <c r="F294" s="107" t="s">
        <v>826</v>
      </c>
      <c r="G294" s="107" t="s">
        <v>211</v>
      </c>
      <c r="H294" s="108">
        <v>32</v>
      </c>
      <c r="I294" s="108" t="s">
        <v>149</v>
      </c>
      <c r="J294" s="108" t="s">
        <v>185</v>
      </c>
      <c r="K294" s="108">
        <v>1.1</v>
      </c>
      <c r="L294" s="108">
        <f t="shared" si="32"/>
        <v>35.2</v>
      </c>
      <c r="M294" s="108">
        <f t="shared" si="31"/>
        <v>2464</v>
      </c>
      <c r="N294" s="114">
        <v>1</v>
      </c>
      <c r="O294" s="114">
        <v>8</v>
      </c>
      <c r="P294" s="114">
        <v>960</v>
      </c>
      <c r="Q294" s="114">
        <f>M294+M295+M296+960</f>
        <v>8576</v>
      </c>
      <c r="R294" s="114"/>
      <c r="S294" s="114"/>
    </row>
    <row r="295" s="87" customFormat="1" hidden="1" spans="2:19">
      <c r="B295" s="107" t="s">
        <v>206</v>
      </c>
      <c r="C295" s="107" t="s">
        <v>823</v>
      </c>
      <c r="D295" s="108" t="s">
        <v>824</v>
      </c>
      <c r="E295" s="108" t="s">
        <v>825</v>
      </c>
      <c r="F295" s="107" t="s">
        <v>827</v>
      </c>
      <c r="G295" s="107" t="s">
        <v>216</v>
      </c>
      <c r="H295" s="108">
        <v>32</v>
      </c>
      <c r="I295" s="108" t="s">
        <v>149</v>
      </c>
      <c r="J295" s="108" t="s">
        <v>176</v>
      </c>
      <c r="K295" s="108">
        <v>1.1</v>
      </c>
      <c r="L295" s="108">
        <f t="shared" si="32"/>
        <v>35.2</v>
      </c>
      <c r="M295" s="108">
        <f t="shared" si="31"/>
        <v>2464</v>
      </c>
      <c r="N295" s="116"/>
      <c r="O295" s="116"/>
      <c r="P295" s="116"/>
      <c r="Q295" s="116"/>
      <c r="R295" s="116"/>
      <c r="S295" s="116"/>
    </row>
    <row r="296" s="87" customFormat="1" hidden="1" spans="2:19">
      <c r="B296" s="107" t="s">
        <v>206</v>
      </c>
      <c r="C296" s="107" t="s">
        <v>823</v>
      </c>
      <c r="D296" s="108" t="s">
        <v>824</v>
      </c>
      <c r="E296" s="108" t="s">
        <v>825</v>
      </c>
      <c r="F296" s="107" t="s">
        <v>828</v>
      </c>
      <c r="G296" s="107" t="s">
        <v>829</v>
      </c>
      <c r="H296" s="108">
        <v>32</v>
      </c>
      <c r="I296" s="108" t="s">
        <v>149</v>
      </c>
      <c r="J296" s="108" t="s">
        <v>572</v>
      </c>
      <c r="K296" s="108">
        <v>1.2</v>
      </c>
      <c r="L296" s="108">
        <f t="shared" si="32"/>
        <v>38.4</v>
      </c>
      <c r="M296" s="108">
        <f t="shared" si="31"/>
        <v>2688</v>
      </c>
      <c r="N296" s="115"/>
      <c r="O296" s="115"/>
      <c r="P296" s="115"/>
      <c r="Q296" s="115"/>
      <c r="R296" s="116"/>
      <c r="S296" s="116"/>
    </row>
    <row r="297" s="87" customFormat="1" hidden="1" spans="2:19">
      <c r="B297" s="107" t="s">
        <v>206</v>
      </c>
      <c r="C297" s="107" t="s">
        <v>830</v>
      </c>
      <c r="D297" s="108" t="s">
        <v>831</v>
      </c>
      <c r="E297" s="108" t="s">
        <v>825</v>
      </c>
      <c r="F297" s="107" t="s">
        <v>826</v>
      </c>
      <c r="G297" s="107" t="s">
        <v>211</v>
      </c>
      <c r="H297" s="108">
        <v>32</v>
      </c>
      <c r="I297" s="108" t="s">
        <v>149</v>
      </c>
      <c r="J297" s="108" t="s">
        <v>185</v>
      </c>
      <c r="K297" s="108">
        <v>1.1</v>
      </c>
      <c r="L297" s="108">
        <f t="shared" si="32"/>
        <v>35.2</v>
      </c>
      <c r="M297" s="108">
        <f t="shared" si="31"/>
        <v>2464</v>
      </c>
      <c r="N297" s="114">
        <v>1</v>
      </c>
      <c r="O297" s="114">
        <v>8</v>
      </c>
      <c r="P297" s="114">
        <v>960</v>
      </c>
      <c r="Q297" s="114">
        <f>M297+M298+M299+960</f>
        <v>8576</v>
      </c>
      <c r="R297" s="116"/>
      <c r="S297" s="116"/>
    </row>
    <row r="298" s="87" customFormat="1" hidden="1" spans="2:19">
      <c r="B298" s="107" t="s">
        <v>206</v>
      </c>
      <c r="C298" s="107" t="s">
        <v>830</v>
      </c>
      <c r="D298" s="108" t="s">
        <v>832</v>
      </c>
      <c r="E298" s="108" t="s">
        <v>825</v>
      </c>
      <c r="F298" s="107" t="s">
        <v>827</v>
      </c>
      <c r="G298" s="107" t="s">
        <v>216</v>
      </c>
      <c r="H298" s="108">
        <v>32</v>
      </c>
      <c r="I298" s="108" t="s">
        <v>149</v>
      </c>
      <c r="J298" s="108" t="s">
        <v>176</v>
      </c>
      <c r="K298" s="108">
        <v>1.1</v>
      </c>
      <c r="L298" s="108">
        <f t="shared" si="32"/>
        <v>35.2</v>
      </c>
      <c r="M298" s="108">
        <f t="shared" si="31"/>
        <v>2464</v>
      </c>
      <c r="N298" s="116"/>
      <c r="O298" s="116"/>
      <c r="P298" s="116"/>
      <c r="Q298" s="116"/>
      <c r="R298" s="116"/>
      <c r="S298" s="116"/>
    </row>
    <row r="299" s="87" customFormat="1" hidden="1" spans="2:19">
      <c r="B299" s="107" t="s">
        <v>206</v>
      </c>
      <c r="C299" s="107" t="s">
        <v>830</v>
      </c>
      <c r="D299" s="108" t="s">
        <v>833</v>
      </c>
      <c r="E299" s="108" t="s">
        <v>825</v>
      </c>
      <c r="F299" s="107" t="s">
        <v>828</v>
      </c>
      <c r="G299" s="107" t="s">
        <v>829</v>
      </c>
      <c r="H299" s="108">
        <v>32</v>
      </c>
      <c r="I299" s="108" t="s">
        <v>149</v>
      </c>
      <c r="J299" s="108" t="s">
        <v>572</v>
      </c>
      <c r="K299" s="108">
        <v>1.2</v>
      </c>
      <c r="L299" s="108">
        <f t="shared" si="32"/>
        <v>38.4</v>
      </c>
      <c r="M299" s="108">
        <f t="shared" si="31"/>
        <v>2688</v>
      </c>
      <c r="N299" s="115"/>
      <c r="O299" s="115"/>
      <c r="P299" s="115"/>
      <c r="Q299" s="115"/>
      <c r="R299" s="115"/>
      <c r="S299" s="115"/>
    </row>
    <row r="300" customFormat="1" ht="27" hidden="1" spans="2:19">
      <c r="B300" s="105" t="s">
        <v>206</v>
      </c>
      <c r="C300" s="104" t="s">
        <v>834</v>
      </c>
      <c r="D300" s="106" t="s">
        <v>835</v>
      </c>
      <c r="E300" s="106" t="s">
        <v>836</v>
      </c>
      <c r="F300" s="105" t="s">
        <v>837</v>
      </c>
      <c r="G300" s="105" t="s">
        <v>838</v>
      </c>
      <c r="H300" s="106" t="s">
        <v>212</v>
      </c>
      <c r="I300" s="106" t="s">
        <v>213</v>
      </c>
      <c r="J300" s="106" t="s">
        <v>324</v>
      </c>
      <c r="K300" s="106">
        <v>1.1</v>
      </c>
      <c r="L300" s="106">
        <f t="shared" si="32"/>
        <v>44</v>
      </c>
      <c r="M300" s="106">
        <f t="shared" si="31"/>
        <v>3080</v>
      </c>
      <c r="N300" s="112">
        <v>1</v>
      </c>
      <c r="O300" s="112">
        <v>10</v>
      </c>
      <c r="P300" s="112">
        <v>1200</v>
      </c>
      <c r="Q300" s="112">
        <f>M300+M301+1200</f>
        <v>7080</v>
      </c>
      <c r="R300" s="112"/>
      <c r="S300" s="106"/>
    </row>
    <row r="301" customFormat="1" hidden="1" spans="2:19">
      <c r="B301" s="105" t="s">
        <v>206</v>
      </c>
      <c r="C301" s="104" t="s">
        <v>834</v>
      </c>
      <c r="D301" s="106" t="s">
        <v>835</v>
      </c>
      <c r="E301" s="106" t="s">
        <v>836</v>
      </c>
      <c r="F301" s="105" t="s">
        <v>839</v>
      </c>
      <c r="G301" s="105" t="s">
        <v>840</v>
      </c>
      <c r="H301" s="106" t="s">
        <v>212</v>
      </c>
      <c r="I301" s="106" t="s">
        <v>213</v>
      </c>
      <c r="J301" s="106" t="s">
        <v>412</v>
      </c>
      <c r="K301" s="106">
        <v>1</v>
      </c>
      <c r="L301" s="106">
        <f t="shared" si="32"/>
        <v>40</v>
      </c>
      <c r="M301" s="106">
        <f t="shared" si="31"/>
        <v>2800</v>
      </c>
      <c r="N301" s="113"/>
      <c r="O301" s="113"/>
      <c r="P301" s="113"/>
      <c r="Q301" s="113"/>
      <c r="R301" s="113"/>
      <c r="S301" s="106"/>
    </row>
    <row r="302" customFormat="1" hidden="1" spans="2:19">
      <c r="B302" s="105" t="s">
        <v>359</v>
      </c>
      <c r="C302" s="104" t="s">
        <v>841</v>
      </c>
      <c r="D302" s="106" t="s">
        <v>842</v>
      </c>
      <c r="E302" s="106" t="s">
        <v>843</v>
      </c>
      <c r="F302" s="105" t="s">
        <v>844</v>
      </c>
      <c r="G302" s="105" t="s">
        <v>364</v>
      </c>
      <c r="H302" s="106" t="s">
        <v>525</v>
      </c>
      <c r="I302" s="106" t="s">
        <v>312</v>
      </c>
      <c r="J302" s="106" t="s">
        <v>214</v>
      </c>
      <c r="K302" s="106">
        <v>1.1</v>
      </c>
      <c r="L302" s="106">
        <f t="shared" si="32"/>
        <v>61.6</v>
      </c>
      <c r="M302" s="106">
        <f t="shared" si="31"/>
        <v>4312</v>
      </c>
      <c r="N302" s="106">
        <v>1</v>
      </c>
      <c r="O302" s="106">
        <v>14</v>
      </c>
      <c r="P302" s="106">
        <v>1680</v>
      </c>
      <c r="Q302" s="106">
        <f>M302+1680</f>
        <v>5992</v>
      </c>
      <c r="R302" s="106"/>
      <c r="S302" s="106"/>
    </row>
    <row r="303" s="87" customFormat="1" ht="40.5" hidden="1" spans="2:19">
      <c r="B303" s="107" t="s">
        <v>359</v>
      </c>
      <c r="C303" s="149" t="s">
        <v>845</v>
      </c>
      <c r="D303" s="108" t="s">
        <v>846</v>
      </c>
      <c r="E303" s="108" t="s">
        <v>847</v>
      </c>
      <c r="F303" s="107" t="s">
        <v>848</v>
      </c>
      <c r="G303" s="107" t="s">
        <v>849</v>
      </c>
      <c r="H303" s="108">
        <v>16</v>
      </c>
      <c r="I303" s="108" t="s">
        <v>213</v>
      </c>
      <c r="J303" s="108" t="s">
        <v>257</v>
      </c>
      <c r="K303" s="108">
        <v>1.3</v>
      </c>
      <c r="L303" s="108">
        <f t="shared" si="32"/>
        <v>20.8</v>
      </c>
      <c r="M303" s="108">
        <f t="shared" si="31"/>
        <v>1456</v>
      </c>
      <c r="N303" s="114">
        <v>0</v>
      </c>
      <c r="O303" s="114">
        <v>0</v>
      </c>
      <c r="P303" s="114">
        <v>0</v>
      </c>
      <c r="Q303" s="114">
        <f>M303+M304+M305+M306</f>
        <v>5936</v>
      </c>
      <c r="R303" s="114"/>
      <c r="S303" s="114"/>
    </row>
    <row r="304" s="87" customFormat="1" ht="54" hidden="1" spans="2:19">
      <c r="B304" s="107" t="s">
        <v>359</v>
      </c>
      <c r="C304" s="149" t="s">
        <v>845</v>
      </c>
      <c r="D304" s="108" t="s">
        <v>846</v>
      </c>
      <c r="E304" s="108" t="s">
        <v>847</v>
      </c>
      <c r="F304" s="107" t="s">
        <v>850</v>
      </c>
      <c r="G304" s="107" t="s">
        <v>851</v>
      </c>
      <c r="H304" s="108">
        <v>16</v>
      </c>
      <c r="I304" s="108" t="s">
        <v>213</v>
      </c>
      <c r="J304" s="108" t="s">
        <v>852</v>
      </c>
      <c r="K304" s="108">
        <v>1.4</v>
      </c>
      <c r="L304" s="108">
        <f t="shared" si="32"/>
        <v>22.4</v>
      </c>
      <c r="M304" s="108">
        <f t="shared" si="31"/>
        <v>1568</v>
      </c>
      <c r="N304" s="116"/>
      <c r="O304" s="116"/>
      <c r="P304" s="116"/>
      <c r="Q304" s="116"/>
      <c r="R304" s="116"/>
      <c r="S304" s="116"/>
    </row>
    <row r="305" s="87" customFormat="1" ht="27" hidden="1" spans="2:19">
      <c r="B305" s="107" t="s">
        <v>359</v>
      </c>
      <c r="C305" s="149" t="s">
        <v>845</v>
      </c>
      <c r="D305" s="108" t="s">
        <v>846</v>
      </c>
      <c r="E305" s="108" t="s">
        <v>847</v>
      </c>
      <c r="F305" s="107" t="s">
        <v>853</v>
      </c>
      <c r="G305" s="107" t="s">
        <v>854</v>
      </c>
      <c r="H305" s="108">
        <v>16</v>
      </c>
      <c r="I305" s="108" t="s">
        <v>213</v>
      </c>
      <c r="J305" s="108" t="s">
        <v>562</v>
      </c>
      <c r="K305" s="108">
        <v>1.3</v>
      </c>
      <c r="L305" s="108">
        <f t="shared" si="32"/>
        <v>20.8</v>
      </c>
      <c r="M305" s="108">
        <f t="shared" si="31"/>
        <v>1456</v>
      </c>
      <c r="N305" s="116"/>
      <c r="O305" s="116"/>
      <c r="P305" s="116"/>
      <c r="Q305" s="116"/>
      <c r="R305" s="116"/>
      <c r="S305" s="116"/>
    </row>
    <row r="306" s="87" customFormat="1" ht="27" hidden="1" spans="2:19">
      <c r="B306" s="107" t="s">
        <v>359</v>
      </c>
      <c r="C306" s="149" t="s">
        <v>845</v>
      </c>
      <c r="D306" s="108" t="s">
        <v>846</v>
      </c>
      <c r="E306" s="108" t="s">
        <v>847</v>
      </c>
      <c r="F306" s="107" t="s">
        <v>855</v>
      </c>
      <c r="G306" s="107" t="s">
        <v>856</v>
      </c>
      <c r="H306" s="108">
        <v>16</v>
      </c>
      <c r="I306" s="108" t="s">
        <v>213</v>
      </c>
      <c r="J306" s="108" t="s">
        <v>568</v>
      </c>
      <c r="K306" s="108">
        <v>1.3</v>
      </c>
      <c r="L306" s="108">
        <f t="shared" si="32"/>
        <v>20.8</v>
      </c>
      <c r="M306" s="108">
        <f t="shared" si="31"/>
        <v>1456</v>
      </c>
      <c r="N306" s="115"/>
      <c r="O306" s="115"/>
      <c r="P306" s="115"/>
      <c r="Q306" s="115"/>
      <c r="R306" s="115"/>
      <c r="S306" s="115"/>
    </row>
    <row r="307" s="87" customFormat="1" ht="40.5" hidden="1" spans="2:19">
      <c r="B307" s="107" t="s">
        <v>359</v>
      </c>
      <c r="C307" s="149" t="s">
        <v>857</v>
      </c>
      <c r="D307" s="108" t="s">
        <v>846</v>
      </c>
      <c r="E307" s="108" t="s">
        <v>847</v>
      </c>
      <c r="F307" s="107" t="s">
        <v>848</v>
      </c>
      <c r="G307" s="107" t="s">
        <v>849</v>
      </c>
      <c r="H307" s="108">
        <v>16</v>
      </c>
      <c r="I307" s="108" t="s">
        <v>213</v>
      </c>
      <c r="J307" s="108" t="s">
        <v>257</v>
      </c>
      <c r="K307" s="108">
        <v>1.3</v>
      </c>
      <c r="L307" s="108">
        <f t="shared" si="32"/>
        <v>20.8</v>
      </c>
      <c r="M307" s="108">
        <f t="shared" si="31"/>
        <v>1456</v>
      </c>
      <c r="N307" s="114">
        <v>0</v>
      </c>
      <c r="O307" s="114">
        <v>0</v>
      </c>
      <c r="P307" s="114">
        <v>0</v>
      </c>
      <c r="Q307" s="114">
        <f>M307+M308+M309+M310</f>
        <v>5936</v>
      </c>
      <c r="R307" s="114"/>
      <c r="S307" s="114"/>
    </row>
    <row r="308" s="87" customFormat="1" ht="54" hidden="1" spans="2:19">
      <c r="B308" s="107" t="s">
        <v>359</v>
      </c>
      <c r="C308" s="149" t="s">
        <v>857</v>
      </c>
      <c r="D308" s="108" t="s">
        <v>846</v>
      </c>
      <c r="E308" s="108" t="s">
        <v>847</v>
      </c>
      <c r="F308" s="107" t="s">
        <v>850</v>
      </c>
      <c r="G308" s="107" t="s">
        <v>851</v>
      </c>
      <c r="H308" s="108">
        <v>16</v>
      </c>
      <c r="I308" s="108" t="s">
        <v>213</v>
      </c>
      <c r="J308" s="108" t="s">
        <v>852</v>
      </c>
      <c r="K308" s="108">
        <v>1.4</v>
      </c>
      <c r="L308" s="108">
        <f t="shared" si="32"/>
        <v>22.4</v>
      </c>
      <c r="M308" s="108">
        <f t="shared" si="31"/>
        <v>1568</v>
      </c>
      <c r="N308" s="116"/>
      <c r="O308" s="116"/>
      <c r="P308" s="116"/>
      <c r="Q308" s="116"/>
      <c r="R308" s="116"/>
      <c r="S308" s="116"/>
    </row>
    <row r="309" s="87" customFormat="1" ht="27" hidden="1" spans="2:19">
      <c r="B309" s="107" t="s">
        <v>359</v>
      </c>
      <c r="C309" s="149" t="s">
        <v>857</v>
      </c>
      <c r="D309" s="108" t="s">
        <v>846</v>
      </c>
      <c r="E309" s="108" t="s">
        <v>847</v>
      </c>
      <c r="F309" s="107" t="s">
        <v>853</v>
      </c>
      <c r="G309" s="107" t="s">
        <v>854</v>
      </c>
      <c r="H309" s="108">
        <v>16</v>
      </c>
      <c r="I309" s="108" t="s">
        <v>213</v>
      </c>
      <c r="J309" s="108" t="s">
        <v>562</v>
      </c>
      <c r="K309" s="108">
        <v>1.3</v>
      </c>
      <c r="L309" s="108">
        <f t="shared" si="32"/>
        <v>20.8</v>
      </c>
      <c r="M309" s="108">
        <f t="shared" si="31"/>
        <v>1456</v>
      </c>
      <c r="N309" s="116"/>
      <c r="O309" s="116"/>
      <c r="P309" s="116"/>
      <c r="Q309" s="116"/>
      <c r="R309" s="116"/>
      <c r="S309" s="116"/>
    </row>
    <row r="310" s="87" customFormat="1" ht="27" hidden="1" spans="2:19">
      <c r="B310" s="107" t="s">
        <v>359</v>
      </c>
      <c r="C310" s="149" t="s">
        <v>857</v>
      </c>
      <c r="D310" s="108" t="s">
        <v>846</v>
      </c>
      <c r="E310" s="108" t="s">
        <v>847</v>
      </c>
      <c r="F310" s="107" t="s">
        <v>855</v>
      </c>
      <c r="G310" s="107" t="s">
        <v>856</v>
      </c>
      <c r="H310" s="108">
        <v>16</v>
      </c>
      <c r="I310" s="108" t="s">
        <v>213</v>
      </c>
      <c r="J310" s="108" t="s">
        <v>568</v>
      </c>
      <c r="K310" s="108">
        <v>1.3</v>
      </c>
      <c r="L310" s="108">
        <f t="shared" si="32"/>
        <v>20.8</v>
      </c>
      <c r="M310" s="108">
        <f t="shared" si="31"/>
        <v>1456</v>
      </c>
      <c r="N310" s="115"/>
      <c r="O310" s="115"/>
      <c r="P310" s="115"/>
      <c r="Q310" s="115"/>
      <c r="R310" s="115"/>
      <c r="S310" s="115"/>
    </row>
    <row r="311" s="87" customFormat="1" ht="27" hidden="1" spans="2:19">
      <c r="B311" s="107" t="s">
        <v>231</v>
      </c>
      <c r="C311" s="107" t="s">
        <v>858</v>
      </c>
      <c r="D311" s="108" t="s">
        <v>859</v>
      </c>
      <c r="E311" s="108" t="s">
        <v>860</v>
      </c>
      <c r="F311" s="107" t="s">
        <v>861</v>
      </c>
      <c r="G311" s="107" t="s">
        <v>626</v>
      </c>
      <c r="H311" s="108" t="s">
        <v>347</v>
      </c>
      <c r="I311" s="108" t="s">
        <v>181</v>
      </c>
      <c r="J311" s="108" t="s">
        <v>176</v>
      </c>
      <c r="K311" s="108">
        <v>1.1</v>
      </c>
      <c r="L311" s="108">
        <f t="shared" si="32"/>
        <v>35.2</v>
      </c>
      <c r="M311" s="108">
        <f t="shared" si="31"/>
        <v>2464</v>
      </c>
      <c r="N311" s="114">
        <v>1</v>
      </c>
      <c r="O311" s="114">
        <v>8</v>
      </c>
      <c r="P311" s="114">
        <v>960</v>
      </c>
      <c r="Q311" s="114">
        <v>7120</v>
      </c>
      <c r="R311" s="114"/>
      <c r="S311" s="108"/>
    </row>
    <row r="312" s="87" customFormat="1" ht="27" hidden="1" spans="2:19">
      <c r="B312" s="107" t="s">
        <v>231</v>
      </c>
      <c r="C312" s="107" t="s">
        <v>858</v>
      </c>
      <c r="D312" s="108" t="s">
        <v>862</v>
      </c>
      <c r="E312" s="108" t="s">
        <v>863</v>
      </c>
      <c r="F312" s="107" t="s">
        <v>864</v>
      </c>
      <c r="G312" s="107" t="s">
        <v>621</v>
      </c>
      <c r="H312" s="108" t="s">
        <v>154</v>
      </c>
      <c r="I312" s="108" t="s">
        <v>116</v>
      </c>
      <c r="J312" s="108" t="s">
        <v>622</v>
      </c>
      <c r="K312" s="108">
        <v>1.1</v>
      </c>
      <c r="L312" s="108">
        <f t="shared" si="32"/>
        <v>52.8</v>
      </c>
      <c r="M312" s="108">
        <f t="shared" si="31"/>
        <v>3696</v>
      </c>
      <c r="N312" s="115"/>
      <c r="O312" s="115"/>
      <c r="P312" s="115"/>
      <c r="Q312" s="115"/>
      <c r="R312" s="115"/>
      <c r="S312" s="108"/>
    </row>
    <row r="313" customFormat="1" ht="27" hidden="1" spans="2:19">
      <c r="B313" s="105" t="s">
        <v>239</v>
      </c>
      <c r="C313" s="105" t="s">
        <v>865</v>
      </c>
      <c r="D313" s="106" t="s">
        <v>866</v>
      </c>
      <c r="E313" s="106" t="s">
        <v>867</v>
      </c>
      <c r="F313" s="105" t="s">
        <v>868</v>
      </c>
      <c r="G313" s="105" t="s">
        <v>869</v>
      </c>
      <c r="H313" s="106">
        <v>8</v>
      </c>
      <c r="I313" s="106" t="s">
        <v>279</v>
      </c>
      <c r="J313" s="106" t="s">
        <v>870</v>
      </c>
      <c r="K313" s="106">
        <v>1.3</v>
      </c>
      <c r="L313" s="106">
        <f t="shared" si="32"/>
        <v>10.4</v>
      </c>
      <c r="M313" s="106">
        <f t="shared" ref="M313:M319" si="33">L313*70</f>
        <v>728</v>
      </c>
      <c r="N313" s="106">
        <v>0</v>
      </c>
      <c r="O313" s="106">
        <v>0</v>
      </c>
      <c r="P313" s="106">
        <v>0</v>
      </c>
      <c r="Q313" s="106">
        <v>728</v>
      </c>
      <c r="R313" s="106"/>
      <c r="S313" s="106"/>
    </row>
    <row r="314" customFormat="1" ht="27" hidden="1" spans="2:19">
      <c r="B314" s="105" t="s">
        <v>239</v>
      </c>
      <c r="C314" s="105" t="s">
        <v>710</v>
      </c>
      <c r="D314" s="106" t="s">
        <v>711</v>
      </c>
      <c r="E314" s="106" t="s">
        <v>712</v>
      </c>
      <c r="F314" s="105" t="s">
        <v>713</v>
      </c>
      <c r="G314" s="105" t="s">
        <v>511</v>
      </c>
      <c r="H314" s="106">
        <v>16</v>
      </c>
      <c r="I314" s="106" t="s">
        <v>116</v>
      </c>
      <c r="J314" s="106" t="s">
        <v>176</v>
      </c>
      <c r="K314" s="106">
        <v>1.1</v>
      </c>
      <c r="L314" s="106">
        <f t="shared" si="32"/>
        <v>17.6</v>
      </c>
      <c r="M314" s="106">
        <f t="shared" si="33"/>
        <v>1232</v>
      </c>
      <c r="N314" s="112">
        <v>1</v>
      </c>
      <c r="O314" s="112">
        <v>4</v>
      </c>
      <c r="P314" s="112">
        <v>480</v>
      </c>
      <c r="Q314" s="112">
        <f>M314+M315+M316+480</f>
        <v>3672</v>
      </c>
      <c r="R314" s="112"/>
      <c r="S314" s="106"/>
    </row>
    <row r="315" customFormat="1" ht="27" hidden="1" spans="2:19">
      <c r="B315" s="105" t="s">
        <v>239</v>
      </c>
      <c r="C315" s="105" t="s">
        <v>710</v>
      </c>
      <c r="D315" s="106" t="s">
        <v>711</v>
      </c>
      <c r="E315" s="106" t="s">
        <v>712</v>
      </c>
      <c r="F315" s="105" t="s">
        <v>714</v>
      </c>
      <c r="G315" s="105" t="s">
        <v>514</v>
      </c>
      <c r="H315" s="106">
        <v>16</v>
      </c>
      <c r="I315" s="106" t="s">
        <v>116</v>
      </c>
      <c r="J315" s="106" t="s">
        <v>150</v>
      </c>
      <c r="K315" s="106">
        <v>1.1</v>
      </c>
      <c r="L315" s="106">
        <f t="shared" si="32"/>
        <v>17.6</v>
      </c>
      <c r="M315" s="106">
        <f t="shared" si="33"/>
        <v>1232</v>
      </c>
      <c r="N315" s="117"/>
      <c r="O315" s="117"/>
      <c r="P315" s="117"/>
      <c r="Q315" s="117"/>
      <c r="R315" s="117"/>
      <c r="S315" s="106"/>
    </row>
    <row r="316" customFormat="1" ht="27" hidden="1" spans="2:19">
      <c r="B316" s="105" t="s">
        <v>239</v>
      </c>
      <c r="C316" s="105" t="s">
        <v>710</v>
      </c>
      <c r="D316" s="106" t="s">
        <v>866</v>
      </c>
      <c r="E316" s="106" t="s">
        <v>867</v>
      </c>
      <c r="F316" s="105" t="s">
        <v>868</v>
      </c>
      <c r="G316" s="105" t="s">
        <v>869</v>
      </c>
      <c r="H316" s="106">
        <v>8</v>
      </c>
      <c r="I316" s="106" t="s">
        <v>279</v>
      </c>
      <c r="J316" s="106" t="s">
        <v>870</v>
      </c>
      <c r="K316" s="106">
        <v>1.3</v>
      </c>
      <c r="L316" s="106">
        <f t="shared" si="32"/>
        <v>10.4</v>
      </c>
      <c r="M316" s="106">
        <f t="shared" si="33"/>
        <v>728</v>
      </c>
      <c r="N316" s="113"/>
      <c r="O316" s="113"/>
      <c r="P316" s="113"/>
      <c r="Q316" s="113"/>
      <c r="R316" s="113"/>
      <c r="S316" s="106"/>
    </row>
    <row r="317" customFormat="1" hidden="1" spans="2:19">
      <c r="B317" s="105" t="s">
        <v>231</v>
      </c>
      <c r="C317" s="105" t="s">
        <v>871</v>
      </c>
      <c r="D317" s="106" t="s">
        <v>872</v>
      </c>
      <c r="E317" s="106" t="s">
        <v>873</v>
      </c>
      <c r="F317" s="105" t="s">
        <v>874</v>
      </c>
      <c r="G317" s="105" t="s">
        <v>875</v>
      </c>
      <c r="H317" s="106" t="s">
        <v>347</v>
      </c>
      <c r="I317" s="106" t="s">
        <v>181</v>
      </c>
      <c r="J317" s="106" t="s">
        <v>290</v>
      </c>
      <c r="K317" s="106">
        <v>1</v>
      </c>
      <c r="L317" s="106">
        <f t="shared" si="32"/>
        <v>32</v>
      </c>
      <c r="M317" s="106">
        <f t="shared" si="33"/>
        <v>2240</v>
      </c>
      <c r="N317" s="112">
        <v>0</v>
      </c>
      <c r="O317" s="112">
        <v>0</v>
      </c>
      <c r="P317" s="112">
        <v>0</v>
      </c>
      <c r="Q317" s="112">
        <v>9856</v>
      </c>
      <c r="R317" s="112"/>
      <c r="S317" s="106"/>
    </row>
    <row r="318" customFormat="1" hidden="1" spans="2:19">
      <c r="B318" s="105" t="s">
        <v>231</v>
      </c>
      <c r="C318" s="105" t="s">
        <v>871</v>
      </c>
      <c r="D318" s="106" t="s">
        <v>872</v>
      </c>
      <c r="E318" s="106" t="s">
        <v>873</v>
      </c>
      <c r="F318" s="105" t="s">
        <v>876</v>
      </c>
      <c r="G318" s="105" t="s">
        <v>877</v>
      </c>
      <c r="H318" s="106" t="s">
        <v>347</v>
      </c>
      <c r="I318" s="106" t="s">
        <v>181</v>
      </c>
      <c r="J318" s="106" t="s">
        <v>431</v>
      </c>
      <c r="K318" s="106">
        <v>1</v>
      </c>
      <c r="L318" s="106">
        <f t="shared" si="32"/>
        <v>32</v>
      </c>
      <c r="M318" s="106">
        <f t="shared" si="33"/>
        <v>2240</v>
      </c>
      <c r="N318" s="113"/>
      <c r="O318" s="113"/>
      <c r="P318" s="113"/>
      <c r="Q318" s="117"/>
      <c r="R318" s="117"/>
      <c r="S318" s="106"/>
    </row>
    <row r="319" customFormat="1" ht="4" hidden="1" customHeight="1" spans="2:19">
      <c r="B319" s="105" t="s">
        <v>231</v>
      </c>
      <c r="C319" s="105" t="s">
        <v>871</v>
      </c>
      <c r="D319" s="106" t="s">
        <v>878</v>
      </c>
      <c r="E319" s="106" t="s">
        <v>879</v>
      </c>
      <c r="F319" s="105" t="s">
        <v>880</v>
      </c>
      <c r="G319" s="105" t="s">
        <v>881</v>
      </c>
      <c r="H319" s="106" t="s">
        <v>608</v>
      </c>
      <c r="I319" s="106" t="s">
        <v>149</v>
      </c>
      <c r="J319" s="106" t="s">
        <v>121</v>
      </c>
      <c r="K319" s="106">
        <v>1.2</v>
      </c>
      <c r="L319" s="106">
        <f t="shared" si="32"/>
        <v>76.8</v>
      </c>
      <c r="M319" s="106">
        <f t="shared" si="33"/>
        <v>5376</v>
      </c>
      <c r="N319" s="106">
        <v>0</v>
      </c>
      <c r="O319" s="106">
        <v>0</v>
      </c>
      <c r="P319" s="106">
        <v>0</v>
      </c>
      <c r="Q319" s="113"/>
      <c r="R319" s="113"/>
      <c r="S319" s="106"/>
    </row>
    <row r="320" ht="30" customHeight="1"/>
    <row r="321" s="92" customFormat="1" ht="30" customHeight="1" spans="2:19">
      <c r="B321" s="99" t="s">
        <v>882</v>
      </c>
      <c r="C321" s="99"/>
      <c r="D321" s="99"/>
      <c r="E321" s="99"/>
      <c r="F321" s="99"/>
      <c r="G321" s="99"/>
      <c r="H321" s="99"/>
      <c r="I321" s="99"/>
      <c r="J321" s="99"/>
      <c r="K321" s="99"/>
      <c r="L321" s="99"/>
      <c r="M321" s="99"/>
      <c r="N321" s="99"/>
      <c r="O321" s="99"/>
      <c r="P321" s="99"/>
      <c r="Q321" s="99"/>
      <c r="R321" s="99"/>
      <c r="S321" s="151"/>
    </row>
    <row r="322" s="93" customFormat="1" ht="30" customHeight="1" spans="1:19">
      <c r="A322" s="150" t="s">
        <v>1</v>
      </c>
      <c r="B322" s="150" t="s">
        <v>94</v>
      </c>
      <c r="C322" s="150" t="s">
        <v>2</v>
      </c>
      <c r="D322" s="150" t="s">
        <v>95</v>
      </c>
      <c r="E322" s="150" t="s">
        <v>96</v>
      </c>
      <c r="F322" s="150" t="s">
        <v>97</v>
      </c>
      <c r="G322" s="150" t="s">
        <v>98</v>
      </c>
      <c r="H322" s="150" t="s">
        <v>99</v>
      </c>
      <c r="I322" s="150" t="s">
        <v>100</v>
      </c>
      <c r="J322" s="150" t="s">
        <v>101</v>
      </c>
      <c r="K322" s="150" t="s">
        <v>102</v>
      </c>
      <c r="L322" s="150" t="s">
        <v>103</v>
      </c>
      <c r="M322" s="150" t="s">
        <v>104</v>
      </c>
      <c r="N322" s="150" t="s">
        <v>105</v>
      </c>
      <c r="O322" s="150" t="s">
        <v>106</v>
      </c>
      <c r="P322" s="150" t="s">
        <v>107</v>
      </c>
      <c r="Q322" s="150" t="s">
        <v>108</v>
      </c>
      <c r="R322" s="150"/>
      <c r="S322" s="150" t="s">
        <v>883</v>
      </c>
    </row>
    <row r="323" s="94" customFormat="1" ht="30" customHeight="1" spans="1:19">
      <c r="A323" s="101">
        <v>1</v>
      </c>
      <c r="B323" s="8" t="s">
        <v>110</v>
      </c>
      <c r="C323" s="8" t="s">
        <v>25</v>
      </c>
      <c r="D323" s="8" t="s">
        <v>884</v>
      </c>
      <c r="E323" s="8" t="s">
        <v>885</v>
      </c>
      <c r="F323" s="8" t="s">
        <v>886</v>
      </c>
      <c r="G323" s="8" t="s">
        <v>887</v>
      </c>
      <c r="H323" s="8">
        <v>8</v>
      </c>
      <c r="I323" s="8" t="s">
        <v>483</v>
      </c>
      <c r="J323" s="8" t="s">
        <v>888</v>
      </c>
      <c r="K323" s="8">
        <v>1.2</v>
      </c>
      <c r="L323" s="8">
        <v>9.6</v>
      </c>
      <c r="M323" s="8">
        <v>672</v>
      </c>
      <c r="N323" s="118">
        <v>1</v>
      </c>
      <c r="O323" s="118">
        <v>4</v>
      </c>
      <c r="P323" s="118">
        <v>480</v>
      </c>
      <c r="Q323" s="118">
        <v>1768</v>
      </c>
      <c r="R323" s="141">
        <f t="shared" ref="R323:R330" si="34">L323*30</f>
        <v>288</v>
      </c>
      <c r="S323" s="144">
        <f>SUM(R323:R324)</f>
        <v>552</v>
      </c>
    </row>
    <row r="324" s="94" customFormat="1" ht="30" customHeight="1" spans="1:19">
      <c r="A324" s="101">
        <v>2</v>
      </c>
      <c r="B324" s="8" t="s">
        <v>110</v>
      </c>
      <c r="C324" s="8" t="s">
        <v>25</v>
      </c>
      <c r="D324" s="8" t="s">
        <v>884</v>
      </c>
      <c r="E324" s="8" t="s">
        <v>885</v>
      </c>
      <c r="F324" s="8" t="s">
        <v>889</v>
      </c>
      <c r="G324" s="8" t="s">
        <v>890</v>
      </c>
      <c r="H324" s="8">
        <v>8</v>
      </c>
      <c r="I324" s="8" t="s">
        <v>483</v>
      </c>
      <c r="J324" s="8" t="s">
        <v>891</v>
      </c>
      <c r="K324" s="8">
        <v>1.1</v>
      </c>
      <c r="L324" s="8">
        <v>8.8</v>
      </c>
      <c r="M324" s="8">
        <v>616</v>
      </c>
      <c r="N324" s="139"/>
      <c r="O324" s="139"/>
      <c r="P324" s="139"/>
      <c r="Q324" s="139"/>
      <c r="R324" s="141">
        <f t="shared" si="34"/>
        <v>264</v>
      </c>
      <c r="S324" s="146"/>
    </row>
    <row r="325" s="94" customFormat="1" ht="30" customHeight="1" spans="1:19">
      <c r="A325" s="101">
        <v>3</v>
      </c>
      <c r="B325" s="8" t="s">
        <v>110</v>
      </c>
      <c r="C325" s="8" t="s">
        <v>27</v>
      </c>
      <c r="D325" s="8" t="s">
        <v>892</v>
      </c>
      <c r="E325" s="8" t="s">
        <v>893</v>
      </c>
      <c r="F325" s="8" t="s">
        <v>894</v>
      </c>
      <c r="G325" s="8" t="s">
        <v>895</v>
      </c>
      <c r="H325" s="8" t="s">
        <v>896</v>
      </c>
      <c r="I325" s="8" t="s">
        <v>279</v>
      </c>
      <c r="J325" s="8" t="s">
        <v>140</v>
      </c>
      <c r="K325" s="8">
        <v>1.1</v>
      </c>
      <c r="L325" s="8">
        <v>13.2</v>
      </c>
      <c r="M325" s="8">
        <v>924</v>
      </c>
      <c r="N325" s="118">
        <v>0</v>
      </c>
      <c r="O325" s="118">
        <v>0</v>
      </c>
      <c r="P325" s="118">
        <v>0</v>
      </c>
      <c r="Q325" s="118">
        <v>5544</v>
      </c>
      <c r="R325" s="141">
        <f t="shared" si="34"/>
        <v>396</v>
      </c>
      <c r="S325" s="152">
        <f>SUM(R325:R330)</f>
        <v>2376</v>
      </c>
    </row>
    <row r="326" s="94" customFormat="1" ht="30" customHeight="1" spans="1:19">
      <c r="A326" s="101">
        <v>4</v>
      </c>
      <c r="B326" s="8" t="s">
        <v>110</v>
      </c>
      <c r="C326" s="8" t="s">
        <v>27</v>
      </c>
      <c r="D326" s="8" t="s">
        <v>892</v>
      </c>
      <c r="E326" s="8" t="s">
        <v>893</v>
      </c>
      <c r="F326" s="8" t="s">
        <v>897</v>
      </c>
      <c r="G326" s="8" t="s">
        <v>898</v>
      </c>
      <c r="H326" s="8" t="s">
        <v>896</v>
      </c>
      <c r="I326" s="8" t="s">
        <v>279</v>
      </c>
      <c r="J326" s="8" t="s">
        <v>622</v>
      </c>
      <c r="K326" s="8">
        <v>1.1</v>
      </c>
      <c r="L326" s="8">
        <v>13.2</v>
      </c>
      <c r="M326" s="8">
        <v>924</v>
      </c>
      <c r="N326" s="138"/>
      <c r="O326" s="138"/>
      <c r="P326" s="138"/>
      <c r="Q326" s="138"/>
      <c r="R326" s="141">
        <f t="shared" si="34"/>
        <v>396</v>
      </c>
      <c r="S326" s="153"/>
    </row>
    <row r="327" s="94" customFormat="1" ht="30" customHeight="1" spans="1:19">
      <c r="A327" s="101">
        <v>5</v>
      </c>
      <c r="B327" s="8" t="s">
        <v>110</v>
      </c>
      <c r="C327" s="8" t="s">
        <v>27</v>
      </c>
      <c r="D327" s="8" t="s">
        <v>892</v>
      </c>
      <c r="E327" s="8" t="s">
        <v>893</v>
      </c>
      <c r="F327" s="8" t="s">
        <v>899</v>
      </c>
      <c r="G327" s="8" t="s">
        <v>900</v>
      </c>
      <c r="H327" s="8" t="s">
        <v>896</v>
      </c>
      <c r="I327" s="8" t="s">
        <v>279</v>
      </c>
      <c r="J327" s="8" t="s">
        <v>129</v>
      </c>
      <c r="K327" s="8">
        <v>1.1</v>
      </c>
      <c r="L327" s="8">
        <v>13.2</v>
      </c>
      <c r="M327" s="8">
        <v>924</v>
      </c>
      <c r="N327" s="138"/>
      <c r="O327" s="138"/>
      <c r="P327" s="138"/>
      <c r="Q327" s="138"/>
      <c r="R327" s="141">
        <f t="shared" si="34"/>
        <v>396</v>
      </c>
      <c r="S327" s="153"/>
    </row>
    <row r="328" s="95" customFormat="1" ht="25" customHeight="1" spans="1:19">
      <c r="A328" s="126">
        <v>6</v>
      </c>
      <c r="B328" s="13" t="s">
        <v>110</v>
      </c>
      <c r="C328" s="13" t="s">
        <v>27</v>
      </c>
      <c r="D328" s="13" t="s">
        <v>901</v>
      </c>
      <c r="E328" s="13" t="s">
        <v>893</v>
      </c>
      <c r="F328" s="13" t="s">
        <v>902</v>
      </c>
      <c r="G328" s="13" t="s">
        <v>340</v>
      </c>
      <c r="H328" s="13" t="s">
        <v>896</v>
      </c>
      <c r="I328" s="13" t="s">
        <v>279</v>
      </c>
      <c r="J328" s="13" t="s">
        <v>324</v>
      </c>
      <c r="K328" s="13">
        <v>1.1</v>
      </c>
      <c r="L328" s="13">
        <f t="shared" ref="L328:L330" si="35">H328*K328</f>
        <v>13.2</v>
      </c>
      <c r="M328" s="13">
        <f t="shared" ref="M328:M330" si="36">L328*70</f>
        <v>924</v>
      </c>
      <c r="N328" s="128"/>
      <c r="O328" s="128"/>
      <c r="P328" s="128"/>
      <c r="Q328" s="128"/>
      <c r="R328" s="127">
        <f t="shared" si="34"/>
        <v>396</v>
      </c>
      <c r="S328" s="136"/>
    </row>
    <row r="329" s="95" customFormat="1" ht="25" customHeight="1" spans="1:19">
      <c r="A329" s="126">
        <v>7</v>
      </c>
      <c r="B329" s="13" t="s">
        <v>110</v>
      </c>
      <c r="C329" s="13" t="s">
        <v>27</v>
      </c>
      <c r="D329" s="13" t="s">
        <v>901</v>
      </c>
      <c r="E329" s="13" t="s">
        <v>893</v>
      </c>
      <c r="F329" s="13" t="s">
        <v>903</v>
      </c>
      <c r="G329" s="13" t="s">
        <v>338</v>
      </c>
      <c r="H329" s="13" t="s">
        <v>896</v>
      </c>
      <c r="I329" s="13" t="s">
        <v>279</v>
      </c>
      <c r="J329" s="13" t="s">
        <v>324</v>
      </c>
      <c r="K329" s="13">
        <v>1.1</v>
      </c>
      <c r="L329" s="13">
        <f t="shared" si="35"/>
        <v>13.2</v>
      </c>
      <c r="M329" s="13">
        <f t="shared" si="36"/>
        <v>924</v>
      </c>
      <c r="N329" s="128"/>
      <c r="O329" s="128"/>
      <c r="P329" s="128"/>
      <c r="Q329" s="128"/>
      <c r="R329" s="127">
        <f t="shared" si="34"/>
        <v>396</v>
      </c>
      <c r="S329" s="136"/>
    </row>
    <row r="330" s="95" customFormat="1" ht="25" customHeight="1" spans="1:19">
      <c r="A330" s="126">
        <v>8</v>
      </c>
      <c r="B330" s="13" t="s">
        <v>110</v>
      </c>
      <c r="C330" s="13" t="s">
        <v>27</v>
      </c>
      <c r="D330" s="13" t="s">
        <v>901</v>
      </c>
      <c r="E330" s="13" t="s">
        <v>893</v>
      </c>
      <c r="F330" s="13" t="s">
        <v>904</v>
      </c>
      <c r="G330" s="13" t="s">
        <v>336</v>
      </c>
      <c r="H330" s="13" t="s">
        <v>896</v>
      </c>
      <c r="I330" s="13" t="s">
        <v>279</v>
      </c>
      <c r="J330" s="13" t="s">
        <v>324</v>
      </c>
      <c r="K330" s="13">
        <v>1.1</v>
      </c>
      <c r="L330" s="13">
        <f t="shared" si="35"/>
        <v>13.2</v>
      </c>
      <c r="M330" s="13">
        <f t="shared" si="36"/>
        <v>924</v>
      </c>
      <c r="N330" s="129"/>
      <c r="O330" s="129"/>
      <c r="P330" s="129"/>
      <c r="Q330" s="129"/>
      <c r="R330" s="127">
        <f t="shared" si="34"/>
        <v>396</v>
      </c>
      <c r="S330" s="137"/>
    </row>
    <row r="331" s="94" customFormat="1" ht="30" customHeight="1" spans="1:19">
      <c r="A331" s="101">
        <v>9</v>
      </c>
      <c r="B331" s="8" t="s">
        <v>110</v>
      </c>
      <c r="C331" s="8" t="s">
        <v>29</v>
      </c>
      <c r="D331" s="8" t="s">
        <v>905</v>
      </c>
      <c r="E331" s="8" t="s">
        <v>906</v>
      </c>
      <c r="F331" s="8" t="s">
        <v>907</v>
      </c>
      <c r="G331" s="8" t="s">
        <v>908</v>
      </c>
      <c r="H331" s="8" t="s">
        <v>909</v>
      </c>
      <c r="I331" s="8" t="s">
        <v>279</v>
      </c>
      <c r="J331" s="8" t="s">
        <v>572</v>
      </c>
      <c r="K331" s="8">
        <v>1.2</v>
      </c>
      <c r="L331" s="8">
        <v>19.2</v>
      </c>
      <c r="M331" s="8">
        <v>1344</v>
      </c>
      <c r="N331" s="8">
        <v>1</v>
      </c>
      <c r="O331" s="8">
        <v>4</v>
      </c>
      <c r="P331" s="8">
        <v>480</v>
      </c>
      <c r="Q331" s="8">
        <v>1824</v>
      </c>
      <c r="R331" s="141">
        <f t="shared" ref="R331:R348" si="37">L331*30</f>
        <v>576</v>
      </c>
      <c r="S331" s="154"/>
    </row>
    <row r="332" s="94" customFormat="1" ht="30" customHeight="1" spans="1:19">
      <c r="A332" s="101">
        <v>10</v>
      </c>
      <c r="B332" s="8" t="s">
        <v>110</v>
      </c>
      <c r="C332" s="8" t="s">
        <v>35</v>
      </c>
      <c r="D332" s="8" t="s">
        <v>910</v>
      </c>
      <c r="E332" s="8" t="s">
        <v>911</v>
      </c>
      <c r="F332" s="8" t="s">
        <v>912</v>
      </c>
      <c r="G332" s="8" t="s">
        <v>913</v>
      </c>
      <c r="H332" s="8" t="s">
        <v>914</v>
      </c>
      <c r="I332" s="8" t="s">
        <v>213</v>
      </c>
      <c r="J332" s="8" t="s">
        <v>129</v>
      </c>
      <c r="K332" s="8">
        <v>1.1</v>
      </c>
      <c r="L332" s="8">
        <v>22</v>
      </c>
      <c r="M332" s="8">
        <v>1540</v>
      </c>
      <c r="N332" s="118">
        <v>0</v>
      </c>
      <c r="O332" s="118">
        <v>0</v>
      </c>
      <c r="P332" s="118">
        <v>0</v>
      </c>
      <c r="Q332" s="118">
        <v>5012</v>
      </c>
      <c r="R332" s="141">
        <f t="shared" si="37"/>
        <v>660</v>
      </c>
      <c r="S332" s="120">
        <f>SUM(R332:R335)</f>
        <v>2148</v>
      </c>
    </row>
    <row r="333" s="94" customFormat="1" ht="30" customHeight="1" spans="1:19">
      <c r="A333" s="101">
        <v>11</v>
      </c>
      <c r="B333" s="8" t="s">
        <v>110</v>
      </c>
      <c r="C333" s="8" t="s">
        <v>35</v>
      </c>
      <c r="D333" s="8" t="s">
        <v>910</v>
      </c>
      <c r="E333" s="8" t="s">
        <v>911</v>
      </c>
      <c r="F333" s="8" t="s">
        <v>915</v>
      </c>
      <c r="G333" s="8" t="s">
        <v>916</v>
      </c>
      <c r="H333" s="8" t="s">
        <v>914</v>
      </c>
      <c r="I333" s="8" t="s">
        <v>213</v>
      </c>
      <c r="J333" s="8" t="s">
        <v>169</v>
      </c>
      <c r="K333" s="8">
        <v>1.1</v>
      </c>
      <c r="L333" s="8">
        <v>22</v>
      </c>
      <c r="M333" s="8">
        <v>1540</v>
      </c>
      <c r="N333" s="138"/>
      <c r="O333" s="138"/>
      <c r="P333" s="138"/>
      <c r="Q333" s="138"/>
      <c r="R333" s="141">
        <f t="shared" si="37"/>
        <v>660</v>
      </c>
      <c r="S333" s="121"/>
    </row>
    <row r="334" s="94" customFormat="1" ht="30" customHeight="1" spans="1:19">
      <c r="A334" s="101">
        <v>12</v>
      </c>
      <c r="B334" s="8" t="s">
        <v>110</v>
      </c>
      <c r="C334" s="8" t="s">
        <v>35</v>
      </c>
      <c r="D334" s="8" t="s">
        <v>892</v>
      </c>
      <c r="E334" s="8" t="s">
        <v>893</v>
      </c>
      <c r="F334" s="8" t="s">
        <v>917</v>
      </c>
      <c r="G334" s="8" t="s">
        <v>918</v>
      </c>
      <c r="H334" s="8" t="s">
        <v>896</v>
      </c>
      <c r="I334" s="8" t="s">
        <v>279</v>
      </c>
      <c r="J334" s="8" t="s">
        <v>169</v>
      </c>
      <c r="K334" s="8">
        <v>1.1</v>
      </c>
      <c r="L334" s="8">
        <v>13.2</v>
      </c>
      <c r="M334" s="8">
        <v>924</v>
      </c>
      <c r="N334" s="138"/>
      <c r="O334" s="138"/>
      <c r="P334" s="138"/>
      <c r="Q334" s="138"/>
      <c r="R334" s="141">
        <f t="shared" si="37"/>
        <v>396</v>
      </c>
      <c r="S334" s="121"/>
    </row>
    <row r="335" s="94" customFormat="1" ht="30" customHeight="1" spans="1:19">
      <c r="A335" s="101">
        <v>13</v>
      </c>
      <c r="B335" s="8" t="s">
        <v>110</v>
      </c>
      <c r="C335" s="8" t="s">
        <v>35</v>
      </c>
      <c r="D335" s="8" t="s">
        <v>892</v>
      </c>
      <c r="E335" s="8" t="s">
        <v>893</v>
      </c>
      <c r="F335" s="8" t="s">
        <v>919</v>
      </c>
      <c r="G335" s="8" t="s">
        <v>920</v>
      </c>
      <c r="H335" s="8" t="s">
        <v>896</v>
      </c>
      <c r="I335" s="8" t="s">
        <v>279</v>
      </c>
      <c r="J335" s="8" t="s">
        <v>129</v>
      </c>
      <c r="K335" s="8">
        <v>1.2</v>
      </c>
      <c r="L335" s="8">
        <v>14.4</v>
      </c>
      <c r="M335" s="8">
        <v>1008</v>
      </c>
      <c r="N335" s="139"/>
      <c r="O335" s="139"/>
      <c r="P335" s="139"/>
      <c r="Q335" s="139"/>
      <c r="R335" s="141">
        <f t="shared" si="37"/>
        <v>432</v>
      </c>
      <c r="S335" s="122"/>
    </row>
    <row r="336" s="94" customFormat="1" ht="30" customHeight="1" spans="1:19">
      <c r="A336" s="101">
        <v>14</v>
      </c>
      <c r="B336" s="8" t="s">
        <v>110</v>
      </c>
      <c r="C336" s="8" t="s">
        <v>60</v>
      </c>
      <c r="D336" s="8" t="s">
        <v>884</v>
      </c>
      <c r="E336" s="8" t="s">
        <v>885</v>
      </c>
      <c r="F336" s="8" t="s">
        <v>886</v>
      </c>
      <c r="G336" s="8" t="s">
        <v>887</v>
      </c>
      <c r="H336" s="8">
        <v>4</v>
      </c>
      <c r="I336" s="8" t="s">
        <v>483</v>
      </c>
      <c r="J336" s="8" t="s">
        <v>888</v>
      </c>
      <c r="K336" s="8">
        <v>1.2</v>
      </c>
      <c r="L336" s="8">
        <v>4.8</v>
      </c>
      <c r="M336" s="8">
        <v>336</v>
      </c>
      <c r="N336" s="118">
        <v>1</v>
      </c>
      <c r="O336" s="118">
        <v>4</v>
      </c>
      <c r="P336" s="118">
        <v>480</v>
      </c>
      <c r="Q336" s="118">
        <v>1124</v>
      </c>
      <c r="R336" s="141">
        <f t="shared" si="37"/>
        <v>144</v>
      </c>
      <c r="S336" s="144">
        <f>SUM(R336:R337)</f>
        <v>276</v>
      </c>
    </row>
    <row r="337" s="94" customFormat="1" ht="30" customHeight="1" spans="1:19">
      <c r="A337" s="101">
        <v>15</v>
      </c>
      <c r="B337" s="8" t="s">
        <v>110</v>
      </c>
      <c r="C337" s="8" t="s">
        <v>60</v>
      </c>
      <c r="D337" s="8" t="s">
        <v>884</v>
      </c>
      <c r="E337" s="8" t="s">
        <v>885</v>
      </c>
      <c r="F337" s="8" t="s">
        <v>889</v>
      </c>
      <c r="G337" s="8" t="s">
        <v>890</v>
      </c>
      <c r="H337" s="8">
        <v>4</v>
      </c>
      <c r="I337" s="8" t="s">
        <v>483</v>
      </c>
      <c r="J337" s="8" t="s">
        <v>891</v>
      </c>
      <c r="K337" s="8">
        <v>1.1</v>
      </c>
      <c r="L337" s="8">
        <v>4.4</v>
      </c>
      <c r="M337" s="8">
        <v>308</v>
      </c>
      <c r="N337" s="139"/>
      <c r="O337" s="139"/>
      <c r="P337" s="139"/>
      <c r="Q337" s="139"/>
      <c r="R337" s="141">
        <f t="shared" si="37"/>
        <v>132</v>
      </c>
      <c r="S337" s="146"/>
    </row>
    <row r="338" s="94" customFormat="1" ht="30" customHeight="1" spans="1:19">
      <c r="A338" s="101">
        <v>16</v>
      </c>
      <c r="B338" s="8" t="s">
        <v>110</v>
      </c>
      <c r="C338" s="8" t="s">
        <v>65</v>
      </c>
      <c r="D338" s="8" t="s">
        <v>921</v>
      </c>
      <c r="E338" s="8" t="s">
        <v>922</v>
      </c>
      <c r="F338" s="8" t="s">
        <v>923</v>
      </c>
      <c r="G338" s="8" t="s">
        <v>924</v>
      </c>
      <c r="H338" s="8" t="s">
        <v>909</v>
      </c>
      <c r="I338" s="8" t="s">
        <v>483</v>
      </c>
      <c r="J338" s="8" t="s">
        <v>506</v>
      </c>
      <c r="K338" s="8">
        <v>1.1</v>
      </c>
      <c r="L338" s="8">
        <v>17.6</v>
      </c>
      <c r="M338" s="8">
        <v>1232</v>
      </c>
      <c r="N338" s="118">
        <v>1</v>
      </c>
      <c r="O338" s="118">
        <v>4</v>
      </c>
      <c r="P338" s="118">
        <v>480</v>
      </c>
      <c r="Q338" s="118">
        <v>1876</v>
      </c>
      <c r="R338" s="141">
        <f t="shared" si="37"/>
        <v>528</v>
      </c>
      <c r="S338" s="144">
        <f>SUM(R338:R340)</f>
        <v>804</v>
      </c>
    </row>
    <row r="339" s="94" customFormat="1" ht="30" customHeight="1" spans="1:19">
      <c r="A339" s="101">
        <v>17</v>
      </c>
      <c r="B339" s="8" t="s">
        <v>110</v>
      </c>
      <c r="C339" s="8" t="s">
        <v>65</v>
      </c>
      <c r="D339" s="8" t="s">
        <v>884</v>
      </c>
      <c r="E339" s="8" t="s">
        <v>885</v>
      </c>
      <c r="F339" s="8" t="s">
        <v>886</v>
      </c>
      <c r="G339" s="8" t="s">
        <v>887</v>
      </c>
      <c r="H339" s="8">
        <v>4</v>
      </c>
      <c r="I339" s="8" t="s">
        <v>483</v>
      </c>
      <c r="J339" s="8" t="s">
        <v>888</v>
      </c>
      <c r="K339" s="8">
        <v>1.2</v>
      </c>
      <c r="L339" s="8">
        <v>4.8</v>
      </c>
      <c r="M339" s="8">
        <v>336</v>
      </c>
      <c r="N339" s="138"/>
      <c r="O339" s="138"/>
      <c r="P339" s="138"/>
      <c r="Q339" s="138"/>
      <c r="R339" s="141">
        <f t="shared" si="37"/>
        <v>144</v>
      </c>
      <c r="S339" s="145"/>
    </row>
    <row r="340" s="94" customFormat="1" ht="30" customHeight="1" spans="1:19">
      <c r="A340" s="101">
        <v>18</v>
      </c>
      <c r="B340" s="8" t="s">
        <v>110</v>
      </c>
      <c r="C340" s="8" t="s">
        <v>65</v>
      </c>
      <c r="D340" s="8" t="s">
        <v>884</v>
      </c>
      <c r="E340" s="8" t="s">
        <v>885</v>
      </c>
      <c r="F340" s="8" t="s">
        <v>889</v>
      </c>
      <c r="G340" s="8" t="s">
        <v>890</v>
      </c>
      <c r="H340" s="8">
        <v>4</v>
      </c>
      <c r="I340" s="8" t="s">
        <v>483</v>
      </c>
      <c r="J340" s="8" t="s">
        <v>891</v>
      </c>
      <c r="K340" s="8">
        <v>1.1</v>
      </c>
      <c r="L340" s="8">
        <v>4.4</v>
      </c>
      <c r="M340" s="8">
        <v>308</v>
      </c>
      <c r="N340" s="139"/>
      <c r="O340" s="139"/>
      <c r="P340" s="139"/>
      <c r="Q340" s="139"/>
      <c r="R340" s="141">
        <f t="shared" si="37"/>
        <v>132</v>
      </c>
      <c r="S340" s="146"/>
    </row>
    <row r="341" s="94" customFormat="1" ht="30" customHeight="1" spans="1:19">
      <c r="A341" s="101">
        <v>19</v>
      </c>
      <c r="B341" s="8" t="s">
        <v>110</v>
      </c>
      <c r="C341" s="8" t="s">
        <v>74</v>
      </c>
      <c r="D341" s="8" t="s">
        <v>925</v>
      </c>
      <c r="E341" s="8" t="s">
        <v>146</v>
      </c>
      <c r="F341" s="8" t="s">
        <v>926</v>
      </c>
      <c r="G341" s="8" t="s">
        <v>908</v>
      </c>
      <c r="H341" s="8" t="s">
        <v>927</v>
      </c>
      <c r="I341" s="8" t="s">
        <v>116</v>
      </c>
      <c r="J341" s="8" t="s">
        <v>928</v>
      </c>
      <c r="K341" s="8">
        <v>1.2</v>
      </c>
      <c r="L341" s="8">
        <v>43.2</v>
      </c>
      <c r="M341" s="8">
        <v>3024</v>
      </c>
      <c r="N341" s="118">
        <v>1</v>
      </c>
      <c r="O341" s="118">
        <v>12</v>
      </c>
      <c r="P341" s="118">
        <v>1440</v>
      </c>
      <c r="Q341" s="118">
        <v>11548</v>
      </c>
      <c r="R341" s="141">
        <f t="shared" si="37"/>
        <v>1296</v>
      </c>
      <c r="S341" s="144">
        <f>SUM(R341:R343)</f>
        <v>4332</v>
      </c>
    </row>
    <row r="342" s="94" customFormat="1" ht="30" customHeight="1" spans="1:19">
      <c r="A342" s="101">
        <v>20</v>
      </c>
      <c r="B342" s="8" t="s">
        <v>110</v>
      </c>
      <c r="C342" s="8" t="s">
        <v>74</v>
      </c>
      <c r="D342" s="8" t="s">
        <v>929</v>
      </c>
      <c r="E342" s="8" t="s">
        <v>146</v>
      </c>
      <c r="F342" s="8" t="s">
        <v>930</v>
      </c>
      <c r="G342" s="8" t="s">
        <v>887</v>
      </c>
      <c r="H342" s="8" t="s">
        <v>931</v>
      </c>
      <c r="I342" s="8" t="s">
        <v>312</v>
      </c>
      <c r="J342" s="8" t="s">
        <v>932</v>
      </c>
      <c r="K342" s="8">
        <v>1.2</v>
      </c>
      <c r="L342" s="8">
        <v>52.8</v>
      </c>
      <c r="M342" s="8">
        <v>3696</v>
      </c>
      <c r="N342" s="138"/>
      <c r="O342" s="138"/>
      <c r="P342" s="138"/>
      <c r="Q342" s="138"/>
      <c r="R342" s="141">
        <f t="shared" si="37"/>
        <v>1584</v>
      </c>
      <c r="S342" s="145"/>
    </row>
    <row r="343" s="94" customFormat="1" ht="30" customHeight="1" spans="1:19">
      <c r="A343" s="101">
        <v>21</v>
      </c>
      <c r="B343" s="8" t="s">
        <v>110</v>
      </c>
      <c r="C343" s="8" t="s">
        <v>74</v>
      </c>
      <c r="D343" s="8" t="s">
        <v>929</v>
      </c>
      <c r="E343" s="8" t="s">
        <v>146</v>
      </c>
      <c r="F343" s="8" t="s">
        <v>933</v>
      </c>
      <c r="G343" s="8" t="s">
        <v>890</v>
      </c>
      <c r="H343" s="8" t="s">
        <v>931</v>
      </c>
      <c r="I343" s="8" t="s">
        <v>312</v>
      </c>
      <c r="J343" s="8" t="s">
        <v>891</v>
      </c>
      <c r="K343" s="8">
        <v>1.1</v>
      </c>
      <c r="L343" s="8">
        <v>48.4</v>
      </c>
      <c r="M343" s="8">
        <v>3388</v>
      </c>
      <c r="N343" s="139"/>
      <c r="O343" s="139"/>
      <c r="P343" s="139"/>
      <c r="Q343" s="139"/>
      <c r="R343" s="141">
        <f t="shared" si="37"/>
        <v>1452</v>
      </c>
      <c r="S343" s="146"/>
    </row>
    <row r="344" s="94" customFormat="1" ht="30" customHeight="1" spans="1:19">
      <c r="A344" s="101">
        <v>22</v>
      </c>
      <c r="B344" s="8" t="s">
        <v>110</v>
      </c>
      <c r="C344" s="8" t="s">
        <v>78</v>
      </c>
      <c r="D344" s="8" t="s">
        <v>934</v>
      </c>
      <c r="E344" s="8" t="s">
        <v>935</v>
      </c>
      <c r="F344" s="8" t="s">
        <v>936</v>
      </c>
      <c r="G344" s="8" t="s">
        <v>937</v>
      </c>
      <c r="H344" s="8" t="s">
        <v>938</v>
      </c>
      <c r="I344" s="8" t="s">
        <v>213</v>
      </c>
      <c r="J344" s="8" t="s">
        <v>939</v>
      </c>
      <c r="K344" s="8">
        <v>1.1</v>
      </c>
      <c r="L344" s="8">
        <v>35.2</v>
      </c>
      <c r="M344" s="8">
        <v>2464</v>
      </c>
      <c r="N344" s="118">
        <v>1</v>
      </c>
      <c r="O344" s="118">
        <v>8</v>
      </c>
      <c r="P344" s="118">
        <v>960</v>
      </c>
      <c r="Q344" s="118">
        <v>8576</v>
      </c>
      <c r="R344" s="141">
        <f t="shared" si="37"/>
        <v>1056</v>
      </c>
      <c r="S344" s="144">
        <f>SUM(R344:R346)</f>
        <v>3264</v>
      </c>
    </row>
    <row r="345" s="94" customFormat="1" ht="30" customHeight="1" spans="1:19">
      <c r="A345" s="101">
        <v>23</v>
      </c>
      <c r="B345" s="8" t="s">
        <v>110</v>
      </c>
      <c r="C345" s="8" t="s">
        <v>78</v>
      </c>
      <c r="D345" s="8" t="s">
        <v>934</v>
      </c>
      <c r="E345" s="8" t="s">
        <v>935</v>
      </c>
      <c r="F345" s="8" t="s">
        <v>940</v>
      </c>
      <c r="G345" s="8" t="s">
        <v>941</v>
      </c>
      <c r="H345" s="8" t="s">
        <v>938</v>
      </c>
      <c r="I345" s="8" t="s">
        <v>213</v>
      </c>
      <c r="J345" s="8" t="s">
        <v>268</v>
      </c>
      <c r="K345" s="8">
        <v>1.2</v>
      </c>
      <c r="L345" s="8">
        <v>38.4</v>
      </c>
      <c r="M345" s="8">
        <v>2688</v>
      </c>
      <c r="N345" s="138"/>
      <c r="O345" s="138"/>
      <c r="P345" s="138"/>
      <c r="Q345" s="138"/>
      <c r="R345" s="141">
        <f t="shared" si="37"/>
        <v>1152</v>
      </c>
      <c r="S345" s="145"/>
    </row>
    <row r="346" s="94" customFormat="1" ht="30" customHeight="1" spans="1:19">
      <c r="A346" s="101">
        <v>24</v>
      </c>
      <c r="B346" s="8" t="s">
        <v>110</v>
      </c>
      <c r="C346" s="8" t="s">
        <v>78</v>
      </c>
      <c r="D346" s="8" t="s">
        <v>934</v>
      </c>
      <c r="E346" s="8" t="s">
        <v>935</v>
      </c>
      <c r="F346" s="8" t="s">
        <v>942</v>
      </c>
      <c r="G346" s="8" t="s">
        <v>943</v>
      </c>
      <c r="H346" s="8" t="s">
        <v>938</v>
      </c>
      <c r="I346" s="8" t="s">
        <v>213</v>
      </c>
      <c r="J346" s="8" t="s">
        <v>944</v>
      </c>
      <c r="K346" s="8">
        <v>1.1</v>
      </c>
      <c r="L346" s="8">
        <v>35.2</v>
      </c>
      <c r="M346" s="8">
        <v>2464</v>
      </c>
      <c r="N346" s="139"/>
      <c r="O346" s="139"/>
      <c r="P346" s="139"/>
      <c r="Q346" s="139"/>
      <c r="R346" s="11">
        <f t="shared" si="37"/>
        <v>1056</v>
      </c>
      <c r="S346" s="146"/>
    </row>
    <row r="347" s="95" customFormat="1" ht="20.25" customHeight="1" spans="1:19">
      <c r="A347" s="126">
        <v>25</v>
      </c>
      <c r="B347" s="13" t="s">
        <v>110</v>
      </c>
      <c r="C347" s="13" t="s">
        <v>945</v>
      </c>
      <c r="D347" s="13" t="s">
        <v>946</v>
      </c>
      <c r="E347" s="13" t="s">
        <v>947</v>
      </c>
      <c r="F347" s="13" t="s">
        <v>948</v>
      </c>
      <c r="G347" s="13" t="s">
        <v>949</v>
      </c>
      <c r="H347" s="13">
        <v>30</v>
      </c>
      <c r="I347" s="13" t="s">
        <v>312</v>
      </c>
      <c r="J347" s="13" t="s">
        <v>950</v>
      </c>
      <c r="K347" s="13">
        <v>1.2</v>
      </c>
      <c r="L347" s="13">
        <f>H347*K347</f>
        <v>36</v>
      </c>
      <c r="M347" s="13">
        <f>L347*70</f>
        <v>2520</v>
      </c>
      <c r="N347" s="127">
        <v>0</v>
      </c>
      <c r="O347" s="127">
        <v>0</v>
      </c>
      <c r="P347" s="127">
        <v>0</v>
      </c>
      <c r="Q347" s="127">
        <v>3780</v>
      </c>
      <c r="R347" s="127">
        <f t="shared" si="37"/>
        <v>1080</v>
      </c>
      <c r="S347" s="135">
        <f>SUM(R347:R348)</f>
        <v>1620</v>
      </c>
    </row>
    <row r="348" s="95" customFormat="1" ht="21" customHeight="1" spans="1:19">
      <c r="A348" s="126">
        <v>26</v>
      </c>
      <c r="B348" s="13" t="s">
        <v>110</v>
      </c>
      <c r="C348" s="13" t="s">
        <v>28</v>
      </c>
      <c r="D348" s="13" t="s">
        <v>946</v>
      </c>
      <c r="E348" s="13" t="s">
        <v>947</v>
      </c>
      <c r="F348" s="13" t="s">
        <v>951</v>
      </c>
      <c r="G348" s="13" t="s">
        <v>952</v>
      </c>
      <c r="H348" s="13">
        <v>18</v>
      </c>
      <c r="I348" s="13" t="s">
        <v>312</v>
      </c>
      <c r="J348" s="13" t="s">
        <v>953</v>
      </c>
      <c r="K348" s="13">
        <v>1</v>
      </c>
      <c r="L348" s="13">
        <f>H348*K348</f>
        <v>18</v>
      </c>
      <c r="M348" s="13">
        <f>L348*70</f>
        <v>1260</v>
      </c>
      <c r="N348" s="129"/>
      <c r="O348" s="129"/>
      <c r="P348" s="129"/>
      <c r="Q348" s="129"/>
      <c r="R348" s="13">
        <f t="shared" si="37"/>
        <v>540</v>
      </c>
      <c r="S348" s="137"/>
    </row>
  </sheetData>
  <autoFilter ref="B2:S319">
    <filterColumn colId="0">
      <customFilters>
        <customFilter operator="equal" val="计算机与信息学院"/>
      </customFilters>
    </filterColumn>
    <extLst/>
  </autoFilter>
  <mergeCells count="475">
    <mergeCell ref="A1:S1"/>
    <mergeCell ref="B321:S321"/>
    <mergeCell ref="N3:N9"/>
    <mergeCell ref="N10:N16"/>
    <mergeCell ref="N17:N22"/>
    <mergeCell ref="N23:N25"/>
    <mergeCell ref="N26:N27"/>
    <mergeCell ref="N30:N31"/>
    <mergeCell ref="N32:N33"/>
    <mergeCell ref="N34:N36"/>
    <mergeCell ref="N37:N38"/>
    <mergeCell ref="N39:N40"/>
    <mergeCell ref="N41:N42"/>
    <mergeCell ref="N43:N46"/>
    <mergeCell ref="N47:N50"/>
    <mergeCell ref="N51:N54"/>
    <mergeCell ref="N55:N58"/>
    <mergeCell ref="N59:N66"/>
    <mergeCell ref="N67:N68"/>
    <mergeCell ref="N70:N72"/>
    <mergeCell ref="N73:N76"/>
    <mergeCell ref="N77:N79"/>
    <mergeCell ref="N80:N82"/>
    <mergeCell ref="N83:N85"/>
    <mergeCell ref="N86:N88"/>
    <mergeCell ref="N89:N91"/>
    <mergeCell ref="N94:N96"/>
    <mergeCell ref="N97:N99"/>
    <mergeCell ref="N100:N101"/>
    <mergeCell ref="N102:N103"/>
    <mergeCell ref="N104:N105"/>
    <mergeCell ref="N106:N107"/>
    <mergeCell ref="N108:N109"/>
    <mergeCell ref="N110:N112"/>
    <mergeCell ref="N113:N115"/>
    <mergeCell ref="N116:N118"/>
    <mergeCell ref="N119:N121"/>
    <mergeCell ref="N123:N124"/>
    <mergeCell ref="N125:N126"/>
    <mergeCell ref="N127:N130"/>
    <mergeCell ref="N131:N133"/>
    <mergeCell ref="N134:N136"/>
    <mergeCell ref="N137:N138"/>
    <mergeCell ref="N139:N141"/>
    <mergeCell ref="N142:N144"/>
    <mergeCell ref="N145:N147"/>
    <mergeCell ref="N148:N151"/>
    <mergeCell ref="N152:N155"/>
    <mergeCell ref="N156:N159"/>
    <mergeCell ref="N160:N161"/>
    <mergeCell ref="N162:N163"/>
    <mergeCell ref="N165:N167"/>
    <mergeCell ref="N168:N170"/>
    <mergeCell ref="N171:N174"/>
    <mergeCell ref="N175:N178"/>
    <mergeCell ref="N179:N182"/>
    <mergeCell ref="N183:N186"/>
    <mergeCell ref="N187:N190"/>
    <mergeCell ref="N191:N195"/>
    <mergeCell ref="N196:N200"/>
    <mergeCell ref="N202:N203"/>
    <mergeCell ref="N204:N206"/>
    <mergeCell ref="N207:N208"/>
    <mergeCell ref="N209:N210"/>
    <mergeCell ref="N213:N214"/>
    <mergeCell ref="N215:N216"/>
    <mergeCell ref="N217:N218"/>
    <mergeCell ref="N219:N220"/>
    <mergeCell ref="N221:N224"/>
    <mergeCell ref="N225:N226"/>
    <mergeCell ref="N229:N230"/>
    <mergeCell ref="N231:N232"/>
    <mergeCell ref="N233:N234"/>
    <mergeCell ref="N235:N237"/>
    <mergeCell ref="N238:N239"/>
    <mergeCell ref="N240:N241"/>
    <mergeCell ref="N242:N243"/>
    <mergeCell ref="N244:N245"/>
    <mergeCell ref="N246:N247"/>
    <mergeCell ref="N248:N250"/>
    <mergeCell ref="N251:N252"/>
    <mergeCell ref="N253:N254"/>
    <mergeCell ref="N255:N256"/>
    <mergeCell ref="N257:N258"/>
    <mergeCell ref="N259:N260"/>
    <mergeCell ref="N261:N271"/>
    <mergeCell ref="N272:N276"/>
    <mergeCell ref="N277:N281"/>
    <mergeCell ref="N282:N286"/>
    <mergeCell ref="N287:N292"/>
    <mergeCell ref="N294:N296"/>
    <mergeCell ref="N297:N299"/>
    <mergeCell ref="N300:N301"/>
    <mergeCell ref="N303:N306"/>
    <mergeCell ref="N307:N310"/>
    <mergeCell ref="N311:N312"/>
    <mergeCell ref="N314:N316"/>
    <mergeCell ref="N317:N318"/>
    <mergeCell ref="N323:N324"/>
    <mergeCell ref="N325:N330"/>
    <mergeCell ref="N332:N335"/>
    <mergeCell ref="N336:N337"/>
    <mergeCell ref="N338:N340"/>
    <mergeCell ref="N341:N343"/>
    <mergeCell ref="N344:N346"/>
    <mergeCell ref="N347:N348"/>
    <mergeCell ref="O3:O9"/>
    <mergeCell ref="O10:O16"/>
    <mergeCell ref="O17:O22"/>
    <mergeCell ref="O23:O25"/>
    <mergeCell ref="O26:O27"/>
    <mergeCell ref="O30:O31"/>
    <mergeCell ref="O32:O33"/>
    <mergeCell ref="O34:O36"/>
    <mergeCell ref="O37:O38"/>
    <mergeCell ref="O39:O40"/>
    <mergeCell ref="O41:O42"/>
    <mergeCell ref="O43:O46"/>
    <mergeCell ref="O47:O50"/>
    <mergeCell ref="O51:O54"/>
    <mergeCell ref="O55:O58"/>
    <mergeCell ref="O59:O66"/>
    <mergeCell ref="O67:O68"/>
    <mergeCell ref="O70:O72"/>
    <mergeCell ref="O73:O76"/>
    <mergeCell ref="O77:O79"/>
    <mergeCell ref="O80:O82"/>
    <mergeCell ref="O83:O85"/>
    <mergeCell ref="O86:O88"/>
    <mergeCell ref="O89:O91"/>
    <mergeCell ref="O94:O96"/>
    <mergeCell ref="O97:O99"/>
    <mergeCell ref="O100:O101"/>
    <mergeCell ref="O102:O103"/>
    <mergeCell ref="O104:O105"/>
    <mergeCell ref="O106:O107"/>
    <mergeCell ref="O108:O109"/>
    <mergeCell ref="O110:O112"/>
    <mergeCell ref="O113:O115"/>
    <mergeCell ref="O116:O118"/>
    <mergeCell ref="O119:O121"/>
    <mergeCell ref="O123:O124"/>
    <mergeCell ref="O125:O126"/>
    <mergeCell ref="O127:O130"/>
    <mergeCell ref="O131:O133"/>
    <mergeCell ref="O134:O136"/>
    <mergeCell ref="O137:O138"/>
    <mergeCell ref="O139:O141"/>
    <mergeCell ref="O142:O144"/>
    <mergeCell ref="O145:O147"/>
    <mergeCell ref="O148:O151"/>
    <mergeCell ref="O152:O155"/>
    <mergeCell ref="O156:O159"/>
    <mergeCell ref="O160:O161"/>
    <mergeCell ref="O162:O163"/>
    <mergeCell ref="O165:O167"/>
    <mergeCell ref="O168:O170"/>
    <mergeCell ref="O171:O174"/>
    <mergeCell ref="O175:O178"/>
    <mergeCell ref="O179:O182"/>
    <mergeCell ref="O183:O186"/>
    <mergeCell ref="O187:O190"/>
    <mergeCell ref="O191:O195"/>
    <mergeCell ref="O196:O200"/>
    <mergeCell ref="O202:O203"/>
    <mergeCell ref="O204:O206"/>
    <mergeCell ref="O207:O208"/>
    <mergeCell ref="O209:O210"/>
    <mergeCell ref="O213:O214"/>
    <mergeCell ref="O215:O216"/>
    <mergeCell ref="O217:O218"/>
    <mergeCell ref="O219:O220"/>
    <mergeCell ref="O221:O224"/>
    <mergeCell ref="O225:O226"/>
    <mergeCell ref="O229:O230"/>
    <mergeCell ref="O231:O232"/>
    <mergeCell ref="O233:O234"/>
    <mergeCell ref="O235:O237"/>
    <mergeCell ref="O238:O239"/>
    <mergeCell ref="O240:O241"/>
    <mergeCell ref="O242:O243"/>
    <mergeCell ref="O244:O245"/>
    <mergeCell ref="O246:O247"/>
    <mergeCell ref="O248:O250"/>
    <mergeCell ref="O251:O252"/>
    <mergeCell ref="O253:O254"/>
    <mergeCell ref="O255:O256"/>
    <mergeCell ref="O257:O258"/>
    <mergeCell ref="O259:O260"/>
    <mergeCell ref="O261:O271"/>
    <mergeCell ref="O272:O276"/>
    <mergeCell ref="O277:O281"/>
    <mergeCell ref="O282:O286"/>
    <mergeCell ref="O287:O292"/>
    <mergeCell ref="O294:O296"/>
    <mergeCell ref="O297:O299"/>
    <mergeCell ref="O300:O301"/>
    <mergeCell ref="O303:O306"/>
    <mergeCell ref="O307:O310"/>
    <mergeCell ref="O311:O312"/>
    <mergeCell ref="O314:O316"/>
    <mergeCell ref="O317:O318"/>
    <mergeCell ref="O323:O324"/>
    <mergeCell ref="O325:O330"/>
    <mergeCell ref="O332:O335"/>
    <mergeCell ref="O336:O337"/>
    <mergeCell ref="O338:O340"/>
    <mergeCell ref="O341:O343"/>
    <mergeCell ref="O344:O346"/>
    <mergeCell ref="O347:O348"/>
    <mergeCell ref="P3:P9"/>
    <mergeCell ref="P10:P16"/>
    <mergeCell ref="P17:P22"/>
    <mergeCell ref="P23:P25"/>
    <mergeCell ref="P26:P27"/>
    <mergeCell ref="P30:P31"/>
    <mergeCell ref="P32:P33"/>
    <mergeCell ref="P34:P36"/>
    <mergeCell ref="P37:P38"/>
    <mergeCell ref="P39:P40"/>
    <mergeCell ref="P41:P42"/>
    <mergeCell ref="P43:P46"/>
    <mergeCell ref="P47:P50"/>
    <mergeCell ref="P51:P54"/>
    <mergeCell ref="P55:P58"/>
    <mergeCell ref="P59:P66"/>
    <mergeCell ref="P67:P68"/>
    <mergeCell ref="P70:P72"/>
    <mergeCell ref="P73:P76"/>
    <mergeCell ref="P77:P79"/>
    <mergeCell ref="P80:P82"/>
    <mergeCell ref="P83:P85"/>
    <mergeCell ref="P86:P88"/>
    <mergeCell ref="P89:P91"/>
    <mergeCell ref="P94:P96"/>
    <mergeCell ref="P97:P99"/>
    <mergeCell ref="P100:P101"/>
    <mergeCell ref="P102:P103"/>
    <mergeCell ref="P104:P105"/>
    <mergeCell ref="P106:P107"/>
    <mergeCell ref="P108:P109"/>
    <mergeCell ref="P110:P112"/>
    <mergeCell ref="P113:P115"/>
    <mergeCell ref="P116:P118"/>
    <mergeCell ref="P119:P121"/>
    <mergeCell ref="P123:P124"/>
    <mergeCell ref="P125:P126"/>
    <mergeCell ref="P127:P130"/>
    <mergeCell ref="P131:P133"/>
    <mergeCell ref="P134:P136"/>
    <mergeCell ref="P137:P138"/>
    <mergeCell ref="P139:P141"/>
    <mergeCell ref="P142:P144"/>
    <mergeCell ref="P145:P147"/>
    <mergeCell ref="P148:P151"/>
    <mergeCell ref="P152:P155"/>
    <mergeCell ref="P156:P159"/>
    <mergeCell ref="P160:P161"/>
    <mergeCell ref="P162:P163"/>
    <mergeCell ref="P165:P167"/>
    <mergeCell ref="P168:P170"/>
    <mergeCell ref="P171:P174"/>
    <mergeCell ref="P175:P178"/>
    <mergeCell ref="P179:P182"/>
    <mergeCell ref="P183:P186"/>
    <mergeCell ref="P187:P190"/>
    <mergeCell ref="P191:P195"/>
    <mergeCell ref="P196:P200"/>
    <mergeCell ref="P202:P203"/>
    <mergeCell ref="P204:P206"/>
    <mergeCell ref="P207:P208"/>
    <mergeCell ref="P209:P210"/>
    <mergeCell ref="P213:P214"/>
    <mergeCell ref="P215:P216"/>
    <mergeCell ref="P217:P218"/>
    <mergeCell ref="P219:P220"/>
    <mergeCell ref="P221:P224"/>
    <mergeCell ref="P225:P226"/>
    <mergeCell ref="P229:P230"/>
    <mergeCell ref="P231:P232"/>
    <mergeCell ref="P233:P234"/>
    <mergeCell ref="P235:P237"/>
    <mergeCell ref="P238:P239"/>
    <mergeCell ref="P240:P241"/>
    <mergeCell ref="P242:P243"/>
    <mergeCell ref="P244:P245"/>
    <mergeCell ref="P246:P247"/>
    <mergeCell ref="P248:P250"/>
    <mergeCell ref="P251:P252"/>
    <mergeCell ref="P253:P254"/>
    <mergeCell ref="P255:P256"/>
    <mergeCell ref="P257:P258"/>
    <mergeCell ref="P259:P260"/>
    <mergeCell ref="P261:P271"/>
    <mergeCell ref="P272:P276"/>
    <mergeCell ref="P277:P281"/>
    <mergeCell ref="P282:P286"/>
    <mergeCell ref="P287:P292"/>
    <mergeCell ref="P294:P296"/>
    <mergeCell ref="P297:P299"/>
    <mergeCell ref="P300:P301"/>
    <mergeCell ref="P303:P306"/>
    <mergeCell ref="P307:P310"/>
    <mergeCell ref="P311:P312"/>
    <mergeCell ref="P314:P316"/>
    <mergeCell ref="P317:P318"/>
    <mergeCell ref="P323:P324"/>
    <mergeCell ref="P325:P330"/>
    <mergeCell ref="P332:P335"/>
    <mergeCell ref="P336:P337"/>
    <mergeCell ref="P338:P340"/>
    <mergeCell ref="P341:P343"/>
    <mergeCell ref="P344:P346"/>
    <mergeCell ref="P347:P348"/>
    <mergeCell ref="Q3:Q9"/>
    <mergeCell ref="Q10:Q16"/>
    <mergeCell ref="Q17:Q22"/>
    <mergeCell ref="Q23:Q25"/>
    <mergeCell ref="Q26:Q27"/>
    <mergeCell ref="Q30:Q31"/>
    <mergeCell ref="Q32:Q33"/>
    <mergeCell ref="Q34:Q36"/>
    <mergeCell ref="Q37:Q38"/>
    <mergeCell ref="Q39:Q40"/>
    <mergeCell ref="Q41:Q42"/>
    <mergeCell ref="Q43:Q46"/>
    <mergeCell ref="Q47:Q50"/>
    <mergeCell ref="Q51:Q54"/>
    <mergeCell ref="Q55:Q58"/>
    <mergeCell ref="Q59:Q66"/>
    <mergeCell ref="Q67:Q68"/>
    <mergeCell ref="Q70:Q72"/>
    <mergeCell ref="Q73:Q76"/>
    <mergeCell ref="Q77:Q79"/>
    <mergeCell ref="Q80:Q82"/>
    <mergeCell ref="Q83:Q85"/>
    <mergeCell ref="Q86:Q88"/>
    <mergeCell ref="Q89:Q91"/>
    <mergeCell ref="Q94:Q96"/>
    <mergeCell ref="Q97:Q99"/>
    <mergeCell ref="Q100:Q101"/>
    <mergeCell ref="Q102:Q103"/>
    <mergeCell ref="Q104:Q105"/>
    <mergeCell ref="Q106:Q107"/>
    <mergeCell ref="Q108:Q109"/>
    <mergeCell ref="Q110:Q112"/>
    <mergeCell ref="Q113:Q115"/>
    <mergeCell ref="Q116:Q118"/>
    <mergeCell ref="Q119:Q121"/>
    <mergeCell ref="Q123:Q124"/>
    <mergeCell ref="Q125:Q126"/>
    <mergeCell ref="Q127:Q130"/>
    <mergeCell ref="Q131:Q133"/>
    <mergeCell ref="Q134:Q136"/>
    <mergeCell ref="Q137:Q138"/>
    <mergeCell ref="Q139:Q141"/>
    <mergeCell ref="Q142:Q144"/>
    <mergeCell ref="Q145:Q147"/>
    <mergeCell ref="Q148:Q151"/>
    <mergeCell ref="Q152:Q155"/>
    <mergeCell ref="Q156:Q159"/>
    <mergeCell ref="Q160:Q161"/>
    <mergeCell ref="Q162:Q163"/>
    <mergeCell ref="Q165:Q167"/>
    <mergeCell ref="Q168:Q170"/>
    <mergeCell ref="Q171:Q174"/>
    <mergeCell ref="Q175:Q178"/>
    <mergeCell ref="Q179:Q182"/>
    <mergeCell ref="Q183:Q186"/>
    <mergeCell ref="Q187:Q190"/>
    <mergeCell ref="Q191:Q195"/>
    <mergeCell ref="Q196:Q200"/>
    <mergeCell ref="Q202:Q203"/>
    <mergeCell ref="Q204:Q206"/>
    <mergeCell ref="Q207:Q208"/>
    <mergeCell ref="Q209:Q210"/>
    <mergeCell ref="Q213:Q214"/>
    <mergeCell ref="Q215:Q216"/>
    <mergeCell ref="Q217:Q218"/>
    <mergeCell ref="Q219:Q220"/>
    <mergeCell ref="Q221:Q224"/>
    <mergeCell ref="Q225:Q226"/>
    <mergeCell ref="Q229:Q230"/>
    <mergeCell ref="Q231:Q232"/>
    <mergeCell ref="Q233:Q234"/>
    <mergeCell ref="Q235:Q237"/>
    <mergeCell ref="Q238:Q239"/>
    <mergeCell ref="Q240:Q241"/>
    <mergeCell ref="Q242:Q243"/>
    <mergeCell ref="Q244:Q245"/>
    <mergeCell ref="Q246:Q247"/>
    <mergeCell ref="Q248:Q250"/>
    <mergeCell ref="Q251:Q252"/>
    <mergeCell ref="Q253:Q256"/>
    <mergeCell ref="Q257:Q258"/>
    <mergeCell ref="Q259:Q260"/>
    <mergeCell ref="Q261:Q271"/>
    <mergeCell ref="Q272:Q276"/>
    <mergeCell ref="Q277:Q281"/>
    <mergeCell ref="Q282:Q286"/>
    <mergeCell ref="Q287:Q292"/>
    <mergeCell ref="Q294:Q296"/>
    <mergeCell ref="Q297:Q299"/>
    <mergeCell ref="Q300:Q301"/>
    <mergeCell ref="Q303:Q306"/>
    <mergeCell ref="Q307:Q310"/>
    <mergeCell ref="Q311:Q312"/>
    <mergeCell ref="Q314:Q316"/>
    <mergeCell ref="Q317:Q319"/>
    <mergeCell ref="Q323:Q324"/>
    <mergeCell ref="Q325:Q330"/>
    <mergeCell ref="Q332:Q335"/>
    <mergeCell ref="Q336:Q337"/>
    <mergeCell ref="Q338:Q340"/>
    <mergeCell ref="Q341:Q343"/>
    <mergeCell ref="Q344:Q346"/>
    <mergeCell ref="Q347:Q348"/>
    <mergeCell ref="S3:S9"/>
    <mergeCell ref="S10:S16"/>
    <mergeCell ref="S17:S22"/>
    <mergeCell ref="S23:S25"/>
    <mergeCell ref="S26:S27"/>
    <mergeCell ref="S30:S31"/>
    <mergeCell ref="S37:S38"/>
    <mergeCell ref="S39:S40"/>
    <mergeCell ref="S41:S42"/>
    <mergeCell ref="S43:S46"/>
    <mergeCell ref="S47:S50"/>
    <mergeCell ref="S51:S54"/>
    <mergeCell ref="S55:S58"/>
    <mergeCell ref="S70:S72"/>
    <mergeCell ref="S73:S76"/>
    <mergeCell ref="S89:S91"/>
    <mergeCell ref="S110:S112"/>
    <mergeCell ref="S113:S115"/>
    <mergeCell ref="S116:S118"/>
    <mergeCell ref="S119:S121"/>
    <mergeCell ref="S127:S130"/>
    <mergeCell ref="S139:S141"/>
    <mergeCell ref="S142:S144"/>
    <mergeCell ref="S145:S147"/>
    <mergeCell ref="S148:S151"/>
    <mergeCell ref="S152:S155"/>
    <mergeCell ref="S156:S159"/>
    <mergeCell ref="S168:S170"/>
    <mergeCell ref="S171:S174"/>
    <mergeCell ref="S175:S178"/>
    <mergeCell ref="S179:S182"/>
    <mergeCell ref="S183:S186"/>
    <mergeCell ref="S187:S190"/>
    <mergeCell ref="S191:S195"/>
    <mergeCell ref="S196:S200"/>
    <mergeCell ref="S202:S203"/>
    <mergeCell ref="S217:S218"/>
    <mergeCell ref="S219:S220"/>
    <mergeCell ref="S225:S226"/>
    <mergeCell ref="S233:S234"/>
    <mergeCell ref="S235:S237"/>
    <mergeCell ref="S242:S243"/>
    <mergeCell ref="S251:S252"/>
    <mergeCell ref="S253:S256"/>
    <mergeCell ref="S272:S276"/>
    <mergeCell ref="S277:S281"/>
    <mergeCell ref="S287:S292"/>
    <mergeCell ref="S294:S299"/>
    <mergeCell ref="S303:S306"/>
    <mergeCell ref="S307:S310"/>
    <mergeCell ref="S323:S324"/>
    <mergeCell ref="S325:S330"/>
    <mergeCell ref="S332:S335"/>
    <mergeCell ref="S336:S337"/>
    <mergeCell ref="S338:S340"/>
    <mergeCell ref="S341:S343"/>
    <mergeCell ref="S344:S346"/>
    <mergeCell ref="S347:S34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pane ySplit="2" topLeftCell="A3" activePane="bottomLeft" state="frozen"/>
      <selection/>
      <selection pane="bottomLeft" activeCell="F30" sqref="F30"/>
    </sheetView>
  </sheetViews>
  <sheetFormatPr defaultColWidth="9" defaultRowHeight="13.5" outlineLevelCol="6"/>
  <cols>
    <col min="2" max="2" width="14.5044247787611" customWidth="1"/>
    <col min="3" max="3" width="11.5044247787611" customWidth="1"/>
    <col min="7" max="7" width="9" style="82"/>
  </cols>
  <sheetData>
    <row r="1" s="80" customFormat="1" ht="30" customHeight="1" spans="1:7">
      <c r="A1" s="40" t="s">
        <v>954</v>
      </c>
      <c r="B1" s="40"/>
      <c r="C1" s="40"/>
      <c r="D1" s="40"/>
      <c r="E1" s="40"/>
      <c r="F1" s="40"/>
      <c r="G1" s="40"/>
    </row>
    <row r="2" ht="25" customHeight="1" spans="1:7">
      <c r="A2" s="38" t="s">
        <v>1</v>
      </c>
      <c r="B2" s="38" t="s">
        <v>955</v>
      </c>
      <c r="C2" s="38" t="s">
        <v>956</v>
      </c>
      <c r="D2" s="38" t="s">
        <v>957</v>
      </c>
      <c r="E2" s="38" t="s">
        <v>958</v>
      </c>
      <c r="F2" s="38" t="s">
        <v>959</v>
      </c>
      <c r="G2" s="38" t="s">
        <v>109</v>
      </c>
    </row>
    <row r="3" ht="25" customHeight="1" spans="1:7">
      <c r="A3" s="6">
        <v>1</v>
      </c>
      <c r="B3" s="6" t="s">
        <v>34</v>
      </c>
      <c r="C3" s="6">
        <v>158.4</v>
      </c>
      <c r="D3" s="6"/>
      <c r="E3" s="6">
        <v>158.4</v>
      </c>
      <c r="F3" s="6">
        <v>11088</v>
      </c>
      <c r="G3" s="38">
        <f t="shared" ref="G3:G23" si="0">E3*30</f>
        <v>4752</v>
      </c>
    </row>
    <row r="4" ht="25" customHeight="1" spans="1:7">
      <c r="A4" s="6">
        <v>2</v>
      </c>
      <c r="B4" s="6" t="s">
        <v>42</v>
      </c>
      <c r="C4" s="6">
        <v>211.2</v>
      </c>
      <c r="D4" s="6"/>
      <c r="E4" s="6">
        <v>211.2</v>
      </c>
      <c r="F4" s="6">
        <v>14784</v>
      </c>
      <c r="G4" s="38">
        <f t="shared" si="0"/>
        <v>6336</v>
      </c>
    </row>
    <row r="5" s="81" customFormat="1" ht="25" customHeight="1" spans="1:7">
      <c r="A5" s="13">
        <v>3</v>
      </c>
      <c r="B5" s="13" t="s">
        <v>74</v>
      </c>
      <c r="C5" s="13">
        <v>259.2</v>
      </c>
      <c r="D5" s="13"/>
      <c r="E5" s="13">
        <v>259.2</v>
      </c>
      <c r="F5" s="13">
        <f>E5*70</f>
        <v>18144</v>
      </c>
      <c r="G5" s="83">
        <f t="shared" si="0"/>
        <v>7776</v>
      </c>
    </row>
    <row r="6" ht="25" customHeight="1" spans="1:7">
      <c r="A6" s="6">
        <v>4</v>
      </c>
      <c r="B6" s="6" t="s">
        <v>11</v>
      </c>
      <c r="C6" s="6">
        <v>56</v>
      </c>
      <c r="D6" s="6"/>
      <c r="E6" s="6">
        <v>56</v>
      </c>
      <c r="F6" s="6">
        <v>3920</v>
      </c>
      <c r="G6" s="38">
        <f t="shared" si="0"/>
        <v>1680</v>
      </c>
    </row>
    <row r="7" ht="25" customHeight="1" spans="1:7">
      <c r="A7" s="6">
        <v>5</v>
      </c>
      <c r="B7" s="6" t="s">
        <v>82</v>
      </c>
      <c r="C7" s="6">
        <v>51.6</v>
      </c>
      <c r="D7" s="6"/>
      <c r="E7" s="6">
        <v>51.6</v>
      </c>
      <c r="F7" s="6">
        <v>3612</v>
      </c>
      <c r="G7" s="38">
        <f t="shared" si="0"/>
        <v>1548</v>
      </c>
    </row>
    <row r="8" ht="25" customHeight="1" spans="1:7">
      <c r="A8" s="6">
        <v>6</v>
      </c>
      <c r="B8" s="6" t="s">
        <v>22</v>
      </c>
      <c r="C8" s="6">
        <v>30.8</v>
      </c>
      <c r="D8" s="6"/>
      <c r="E8" s="6">
        <v>30.8</v>
      </c>
      <c r="F8" s="6">
        <v>2156</v>
      </c>
      <c r="G8" s="38">
        <f t="shared" si="0"/>
        <v>924</v>
      </c>
    </row>
    <row r="9" ht="25" customHeight="1" spans="1:7">
      <c r="A9" s="6">
        <v>7</v>
      </c>
      <c r="B9" s="6" t="s">
        <v>78</v>
      </c>
      <c r="C9" s="6">
        <v>48.4</v>
      </c>
      <c r="D9" s="6"/>
      <c r="E9" s="6">
        <v>48.4</v>
      </c>
      <c r="F9" s="6">
        <v>3388</v>
      </c>
      <c r="G9" s="38">
        <f t="shared" si="0"/>
        <v>1452</v>
      </c>
    </row>
    <row r="10" ht="25" customHeight="1" spans="1:7">
      <c r="A10" s="6">
        <v>8</v>
      </c>
      <c r="B10" s="6" t="s">
        <v>13</v>
      </c>
      <c r="C10" s="6">
        <v>112</v>
      </c>
      <c r="D10" s="6"/>
      <c r="E10" s="6">
        <v>112</v>
      </c>
      <c r="F10" s="6">
        <v>7840</v>
      </c>
      <c r="G10" s="38">
        <f t="shared" si="0"/>
        <v>3360</v>
      </c>
    </row>
    <row r="11" ht="25" customHeight="1" spans="1:7">
      <c r="A11" s="6">
        <v>9</v>
      </c>
      <c r="B11" s="6" t="s">
        <v>31</v>
      </c>
      <c r="C11" s="6">
        <v>51.6</v>
      </c>
      <c r="D11" s="6"/>
      <c r="E11" s="6">
        <v>51.6</v>
      </c>
      <c r="F11" s="6">
        <v>3612</v>
      </c>
      <c r="G11" s="38">
        <f t="shared" si="0"/>
        <v>1548</v>
      </c>
    </row>
    <row r="12" ht="25" customHeight="1" spans="1:7">
      <c r="A12" s="6">
        <v>10</v>
      </c>
      <c r="B12" s="6" t="s">
        <v>17</v>
      </c>
      <c r="C12" s="6">
        <v>34.4</v>
      </c>
      <c r="D12" s="6"/>
      <c r="E12" s="6">
        <v>34.4</v>
      </c>
      <c r="F12" s="6">
        <v>2408</v>
      </c>
      <c r="G12" s="38">
        <f t="shared" si="0"/>
        <v>1032</v>
      </c>
    </row>
    <row r="13" ht="25" customHeight="1" spans="1:7">
      <c r="A13" s="6">
        <v>11</v>
      </c>
      <c r="B13" s="6" t="s">
        <v>38</v>
      </c>
      <c r="C13" s="6">
        <v>34.4</v>
      </c>
      <c r="D13" s="6"/>
      <c r="E13" s="6">
        <v>34.4</v>
      </c>
      <c r="F13" s="6">
        <v>2408</v>
      </c>
      <c r="G13" s="38">
        <f t="shared" si="0"/>
        <v>1032</v>
      </c>
    </row>
    <row r="14" ht="25" customHeight="1" spans="1:7">
      <c r="A14" s="6">
        <v>12</v>
      </c>
      <c r="B14" s="6" t="s">
        <v>72</v>
      </c>
      <c r="C14" s="6">
        <v>39.2</v>
      </c>
      <c r="D14" s="6"/>
      <c r="E14" s="6">
        <v>39.2</v>
      </c>
      <c r="F14" s="6">
        <v>2744</v>
      </c>
      <c r="G14" s="38">
        <f t="shared" si="0"/>
        <v>1176</v>
      </c>
    </row>
    <row r="15" ht="25" customHeight="1" spans="1:7">
      <c r="A15" s="6">
        <v>13</v>
      </c>
      <c r="B15" s="6" t="s">
        <v>8</v>
      </c>
      <c r="C15" s="6">
        <v>12.4</v>
      </c>
      <c r="D15" s="6"/>
      <c r="E15" s="6">
        <v>12.4</v>
      </c>
      <c r="F15" s="6">
        <v>868</v>
      </c>
      <c r="G15" s="38">
        <f t="shared" si="0"/>
        <v>372</v>
      </c>
    </row>
    <row r="16" ht="25" customHeight="1" spans="1:7">
      <c r="A16" s="6">
        <v>14</v>
      </c>
      <c r="B16" s="6" t="s">
        <v>87</v>
      </c>
      <c r="C16" s="6">
        <v>36</v>
      </c>
      <c r="D16" s="6"/>
      <c r="E16" s="6">
        <v>36</v>
      </c>
      <c r="F16" s="6">
        <v>2520</v>
      </c>
      <c r="G16" s="38">
        <f t="shared" si="0"/>
        <v>1080</v>
      </c>
    </row>
    <row r="17" ht="25" customHeight="1" spans="1:7">
      <c r="A17" s="6">
        <v>15</v>
      </c>
      <c r="B17" s="6" t="s">
        <v>63</v>
      </c>
      <c r="C17" s="6">
        <v>36</v>
      </c>
      <c r="D17" s="6"/>
      <c r="E17" s="6">
        <v>36</v>
      </c>
      <c r="F17" s="6">
        <v>2520</v>
      </c>
      <c r="G17" s="38">
        <f t="shared" si="0"/>
        <v>1080</v>
      </c>
    </row>
    <row r="18" ht="25" customHeight="1" spans="1:7">
      <c r="A18" s="6">
        <v>16</v>
      </c>
      <c r="B18" s="6" t="s">
        <v>83</v>
      </c>
      <c r="C18" s="6">
        <v>13.2</v>
      </c>
      <c r="D18" s="6"/>
      <c r="E18" s="6">
        <v>13.2</v>
      </c>
      <c r="F18" s="6">
        <v>924</v>
      </c>
      <c r="G18" s="38">
        <f t="shared" si="0"/>
        <v>396</v>
      </c>
    </row>
    <row r="19" ht="25" customHeight="1" spans="1:7">
      <c r="A19" s="6">
        <v>17</v>
      </c>
      <c r="B19" s="6" t="s">
        <v>55</v>
      </c>
      <c r="C19" s="6">
        <v>12</v>
      </c>
      <c r="D19" s="6"/>
      <c r="E19" s="6">
        <v>12</v>
      </c>
      <c r="F19" s="6">
        <v>840</v>
      </c>
      <c r="G19" s="38">
        <f t="shared" si="0"/>
        <v>360</v>
      </c>
    </row>
    <row r="20" ht="25" customHeight="1" spans="1:7">
      <c r="A20" s="6">
        <v>18</v>
      </c>
      <c r="B20" s="6" t="s">
        <v>76</v>
      </c>
      <c r="C20" s="6">
        <v>72</v>
      </c>
      <c r="D20" s="6"/>
      <c r="E20" s="6">
        <v>72</v>
      </c>
      <c r="F20" s="6">
        <v>5040</v>
      </c>
      <c r="G20" s="38">
        <f t="shared" si="0"/>
        <v>2160</v>
      </c>
    </row>
    <row r="21" ht="25" customHeight="1" spans="1:7">
      <c r="A21" s="13">
        <v>19</v>
      </c>
      <c r="B21" s="13" t="s">
        <v>35</v>
      </c>
      <c r="C21" s="13">
        <v>70.4</v>
      </c>
      <c r="D21" s="13"/>
      <c r="E21" s="13">
        <v>70.4</v>
      </c>
      <c r="F21" s="13">
        <f>E21*70</f>
        <v>4928</v>
      </c>
      <c r="G21" s="83">
        <f t="shared" si="0"/>
        <v>2112</v>
      </c>
    </row>
    <row r="22" ht="25" customHeight="1" spans="1:7">
      <c r="A22" s="6">
        <v>20</v>
      </c>
      <c r="B22" s="6" t="s">
        <v>28</v>
      </c>
      <c r="C22" s="6" t="s">
        <v>115</v>
      </c>
      <c r="D22" s="6"/>
      <c r="E22" s="6" t="s">
        <v>115</v>
      </c>
      <c r="F22" s="6" t="s">
        <v>960</v>
      </c>
      <c r="G22" s="38">
        <f t="shared" si="0"/>
        <v>480</v>
      </c>
    </row>
    <row r="23" s="81" customFormat="1" ht="22" customHeight="1" spans="1:7">
      <c r="A23" s="13">
        <v>21</v>
      </c>
      <c r="B23" s="13" t="s">
        <v>27</v>
      </c>
      <c r="C23" s="13">
        <v>79.2</v>
      </c>
      <c r="D23" s="13"/>
      <c r="E23" s="13">
        <v>79.2</v>
      </c>
      <c r="F23" s="13">
        <f>E23*70</f>
        <v>5544</v>
      </c>
      <c r="G23" s="83">
        <f t="shared" si="0"/>
        <v>2376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7"/>
  <sheetViews>
    <sheetView workbookViewId="0">
      <pane ySplit="2" topLeftCell="A42" activePane="bottomLeft" state="frozen"/>
      <selection/>
      <selection pane="bottomLeft" activeCell="A35" sqref="$A35:$XFD39"/>
    </sheetView>
  </sheetViews>
  <sheetFormatPr defaultColWidth="8.89380530973451" defaultRowHeight="13.5"/>
  <cols>
    <col min="1" max="1" width="9.03539823008849" style="26" customWidth="1"/>
    <col min="2" max="2" width="8.55752212389381" style="26" customWidth="1"/>
    <col min="3" max="3" width="8.89380530973451" style="26"/>
    <col min="4" max="4" width="18.3716814159292" style="26" customWidth="1"/>
    <col min="5" max="5" width="9.50442477876106" style="26" customWidth="1"/>
    <col min="6" max="6" width="9.12389380530973" style="26" customWidth="1"/>
    <col min="7" max="7" width="13.1061946902655" style="26" customWidth="1"/>
    <col min="8" max="8" width="7.92920353982301" style="26" customWidth="1"/>
    <col min="9" max="9" width="4.7787610619469" style="26" customWidth="1"/>
    <col min="10" max="10" width="6.89380530973451" style="26" customWidth="1"/>
    <col min="11" max="11" width="5.55752212389381" style="26" customWidth="1"/>
    <col min="12" max="12" width="6.16814159292035" style="26" customWidth="1"/>
    <col min="13" max="13" width="12.5044247787611" style="26" customWidth="1"/>
    <col min="14" max="14" width="8.44247787610619" style="26" customWidth="1"/>
    <col min="15" max="15" width="9.08849557522124" style="26" customWidth="1"/>
    <col min="16" max="16" width="8.2212389380531" style="26" customWidth="1"/>
    <col min="17" max="17" width="5.89380530973451" style="26" customWidth="1"/>
    <col min="18" max="18" width="6.10619469026549" style="26" customWidth="1"/>
    <col min="19" max="19" width="8.89380530973451" style="1"/>
    <col min="20" max="20" width="8.89380530973451" style="62"/>
    <col min="21" max="16384" width="8.89380530973451" style="1"/>
  </cols>
  <sheetData>
    <row r="1" s="59" customFormat="1" ht="36" customHeight="1" spans="1:20">
      <c r="A1" s="63" t="s">
        <v>961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="59" customFormat="1" ht="29" customHeight="1" spans="1:20">
      <c r="A2" s="38" t="s">
        <v>1</v>
      </c>
      <c r="B2" s="38" t="s">
        <v>962</v>
      </c>
      <c r="C2" s="38" t="s">
        <v>95</v>
      </c>
      <c r="D2" s="38" t="s">
        <v>96</v>
      </c>
      <c r="E2" s="38" t="s">
        <v>963</v>
      </c>
      <c r="F2" s="38" t="s">
        <v>964</v>
      </c>
      <c r="G2" s="38" t="s">
        <v>965</v>
      </c>
      <c r="H2" s="38" t="s">
        <v>99</v>
      </c>
      <c r="I2" s="38" t="s">
        <v>966</v>
      </c>
      <c r="J2" s="38" t="s">
        <v>967</v>
      </c>
      <c r="K2" s="38" t="s">
        <v>102</v>
      </c>
      <c r="L2" s="38" t="s">
        <v>103</v>
      </c>
      <c r="M2" s="38" t="s">
        <v>104</v>
      </c>
      <c r="N2" s="38" t="s">
        <v>105</v>
      </c>
      <c r="O2" s="38" t="s">
        <v>968</v>
      </c>
      <c r="P2" s="38" t="s">
        <v>107</v>
      </c>
      <c r="Q2" s="38" t="s">
        <v>108</v>
      </c>
      <c r="R2" s="38" t="s">
        <v>969</v>
      </c>
      <c r="S2" s="75" t="s">
        <v>3</v>
      </c>
      <c r="T2" s="38" t="s">
        <v>109</v>
      </c>
    </row>
    <row r="3" s="59" customFormat="1" ht="33.8" customHeight="1" spans="1:20">
      <c r="A3" s="42">
        <v>1</v>
      </c>
      <c r="B3" s="43" t="s">
        <v>67</v>
      </c>
      <c r="C3" s="43" t="s">
        <v>970</v>
      </c>
      <c r="D3" s="43" t="s">
        <v>971</v>
      </c>
      <c r="E3" s="42">
        <v>2016</v>
      </c>
      <c r="F3" s="42">
        <v>1</v>
      </c>
      <c r="G3" s="44" t="s">
        <v>972</v>
      </c>
      <c r="H3" s="42">
        <v>32</v>
      </c>
      <c r="I3" s="42">
        <v>2</v>
      </c>
      <c r="J3" s="42">
        <v>106</v>
      </c>
      <c r="K3" s="42">
        <v>1.1</v>
      </c>
      <c r="L3" s="42">
        <f t="shared" ref="L3:L66" si="0">H3*K3</f>
        <v>35.2</v>
      </c>
      <c r="M3" s="42">
        <f t="shared" ref="M3:M66" si="1">L3*70</f>
        <v>2464</v>
      </c>
      <c r="N3" s="56">
        <v>1</v>
      </c>
      <c r="O3" s="56">
        <v>8</v>
      </c>
      <c r="P3" s="56">
        <v>960</v>
      </c>
      <c r="Q3" s="56">
        <f>M3+M4+P3</f>
        <v>5888</v>
      </c>
      <c r="R3" s="42"/>
      <c r="S3" s="76">
        <f t="shared" ref="S3:S66" si="2">L3*30</f>
        <v>1056</v>
      </c>
      <c r="T3" s="55">
        <f>S3+S4</f>
        <v>2112</v>
      </c>
    </row>
    <row r="4" s="59" customFormat="1" ht="33.8" customHeight="1" spans="1:20">
      <c r="A4" s="42">
        <v>2</v>
      </c>
      <c r="B4" s="43" t="s">
        <v>67</v>
      </c>
      <c r="C4" s="43" t="s">
        <v>970</v>
      </c>
      <c r="D4" s="43" t="s">
        <v>971</v>
      </c>
      <c r="E4" s="42">
        <v>2016</v>
      </c>
      <c r="F4" s="42">
        <v>2</v>
      </c>
      <c r="G4" s="64" t="s">
        <v>973</v>
      </c>
      <c r="H4" s="42">
        <v>32</v>
      </c>
      <c r="I4" s="42">
        <v>2</v>
      </c>
      <c r="J4" s="42">
        <v>103</v>
      </c>
      <c r="K4" s="42">
        <v>1.1</v>
      </c>
      <c r="L4" s="42">
        <f t="shared" si="0"/>
        <v>35.2</v>
      </c>
      <c r="M4" s="42">
        <f t="shared" si="1"/>
        <v>2464</v>
      </c>
      <c r="N4" s="57"/>
      <c r="O4" s="57"/>
      <c r="P4" s="57"/>
      <c r="Q4" s="57"/>
      <c r="R4" s="42"/>
      <c r="S4" s="76">
        <f t="shared" si="2"/>
        <v>1056</v>
      </c>
      <c r="T4" s="55"/>
    </row>
    <row r="5" s="59" customFormat="1" ht="33.8" customHeight="1" spans="1:20">
      <c r="A5" s="42">
        <v>3</v>
      </c>
      <c r="B5" s="42" t="s">
        <v>71</v>
      </c>
      <c r="C5" s="43" t="s">
        <v>970</v>
      </c>
      <c r="D5" s="43" t="s">
        <v>971</v>
      </c>
      <c r="E5" s="42">
        <v>2016</v>
      </c>
      <c r="F5" s="42">
        <v>1</v>
      </c>
      <c r="G5" s="42" t="s">
        <v>974</v>
      </c>
      <c r="H5" s="42">
        <v>32</v>
      </c>
      <c r="I5" s="42">
        <v>2</v>
      </c>
      <c r="J5" s="43">
        <v>98</v>
      </c>
      <c r="K5" s="42">
        <v>1.1</v>
      </c>
      <c r="L5" s="42">
        <f t="shared" si="0"/>
        <v>35.2</v>
      </c>
      <c r="M5" s="42">
        <f t="shared" si="1"/>
        <v>2464</v>
      </c>
      <c r="N5" s="42">
        <v>1</v>
      </c>
      <c r="O5" s="42">
        <v>8</v>
      </c>
      <c r="P5" s="42">
        <v>960</v>
      </c>
      <c r="Q5" s="42">
        <f>M5+P5</f>
        <v>3424</v>
      </c>
      <c r="R5" s="56">
        <f>Q5+Q6</f>
        <v>6848</v>
      </c>
      <c r="S5" s="76">
        <f t="shared" si="2"/>
        <v>1056</v>
      </c>
      <c r="T5" s="55">
        <f>S5+S6</f>
        <v>2112</v>
      </c>
    </row>
    <row r="6" s="59" customFormat="1" ht="30" customHeight="1" spans="1:20">
      <c r="A6" s="42">
        <v>4</v>
      </c>
      <c r="B6" s="49" t="s">
        <v>71</v>
      </c>
      <c r="C6" s="49" t="s">
        <v>975</v>
      </c>
      <c r="D6" s="49" t="s">
        <v>976</v>
      </c>
      <c r="E6" s="49">
        <v>2016</v>
      </c>
      <c r="F6" s="49">
        <v>1</v>
      </c>
      <c r="G6" s="50" t="s">
        <v>977</v>
      </c>
      <c r="H6" s="53">
        <v>32</v>
      </c>
      <c r="I6" s="53">
        <v>2</v>
      </c>
      <c r="J6" s="53">
        <v>103</v>
      </c>
      <c r="K6" s="42">
        <v>1.1</v>
      </c>
      <c r="L6" s="51">
        <f t="shared" si="0"/>
        <v>35.2</v>
      </c>
      <c r="M6" s="42">
        <f t="shared" si="1"/>
        <v>2464</v>
      </c>
      <c r="N6" s="42">
        <v>1</v>
      </c>
      <c r="O6" s="42">
        <v>8</v>
      </c>
      <c r="P6" s="42">
        <f t="shared" ref="P6:P10" si="3">O6*120</f>
        <v>960</v>
      </c>
      <c r="Q6" s="42">
        <f>M6+P6</f>
        <v>3424</v>
      </c>
      <c r="R6" s="57"/>
      <c r="S6" s="76">
        <f t="shared" si="2"/>
        <v>1056</v>
      </c>
      <c r="T6" s="55"/>
    </row>
    <row r="7" s="59" customFormat="1" ht="33.8" customHeight="1" spans="1:20">
      <c r="A7" s="42">
        <v>5</v>
      </c>
      <c r="B7" s="43" t="s">
        <v>58</v>
      </c>
      <c r="C7" s="43" t="s">
        <v>978</v>
      </c>
      <c r="D7" s="43" t="s">
        <v>979</v>
      </c>
      <c r="E7" s="42">
        <v>2016</v>
      </c>
      <c r="F7" s="42">
        <v>1</v>
      </c>
      <c r="G7" s="44" t="s">
        <v>972</v>
      </c>
      <c r="H7" s="42">
        <v>48</v>
      </c>
      <c r="I7" s="42">
        <v>4</v>
      </c>
      <c r="J7" s="43">
        <v>104</v>
      </c>
      <c r="K7" s="42">
        <v>1.1</v>
      </c>
      <c r="L7" s="42">
        <f t="shared" si="0"/>
        <v>52.8</v>
      </c>
      <c r="M7" s="42">
        <f t="shared" si="1"/>
        <v>3696</v>
      </c>
      <c r="N7" s="56">
        <v>1</v>
      </c>
      <c r="O7" s="56">
        <v>12</v>
      </c>
      <c r="P7" s="56">
        <f t="shared" si="3"/>
        <v>1440</v>
      </c>
      <c r="Q7" s="56">
        <f>M7+M8+M9+P7</f>
        <v>12528</v>
      </c>
      <c r="R7" s="42"/>
      <c r="S7" s="76">
        <f t="shared" si="2"/>
        <v>1584</v>
      </c>
      <c r="T7" s="55">
        <f>SUM(S7:S9)</f>
        <v>4752</v>
      </c>
    </row>
    <row r="8" s="59" customFormat="1" ht="33.8" customHeight="1" spans="1:20">
      <c r="A8" s="42">
        <v>6</v>
      </c>
      <c r="B8" s="43" t="s">
        <v>58</v>
      </c>
      <c r="C8" s="43" t="s">
        <v>978</v>
      </c>
      <c r="D8" s="43" t="s">
        <v>979</v>
      </c>
      <c r="E8" s="42">
        <v>2016</v>
      </c>
      <c r="F8" s="42">
        <v>2</v>
      </c>
      <c r="G8" s="44" t="s">
        <v>973</v>
      </c>
      <c r="H8" s="42">
        <v>48</v>
      </c>
      <c r="I8" s="42">
        <v>4</v>
      </c>
      <c r="J8" s="43">
        <v>105</v>
      </c>
      <c r="K8" s="42">
        <v>1.1</v>
      </c>
      <c r="L8" s="42">
        <f t="shared" si="0"/>
        <v>52.8</v>
      </c>
      <c r="M8" s="42">
        <f t="shared" si="1"/>
        <v>3696</v>
      </c>
      <c r="N8" s="58"/>
      <c r="O8" s="58"/>
      <c r="P8" s="58"/>
      <c r="Q8" s="58"/>
      <c r="R8" s="42"/>
      <c r="S8" s="76">
        <f t="shared" si="2"/>
        <v>1584</v>
      </c>
      <c r="T8" s="55"/>
    </row>
    <row r="9" s="59" customFormat="1" ht="33.8" customHeight="1" spans="1:20">
      <c r="A9" s="42">
        <v>7</v>
      </c>
      <c r="B9" s="43" t="s">
        <v>58</v>
      </c>
      <c r="C9" s="43" t="s">
        <v>978</v>
      </c>
      <c r="D9" s="43" t="s">
        <v>979</v>
      </c>
      <c r="E9" s="42">
        <v>2016</v>
      </c>
      <c r="F9" s="42">
        <v>3</v>
      </c>
      <c r="G9" s="43" t="s">
        <v>974</v>
      </c>
      <c r="H9" s="42">
        <v>48</v>
      </c>
      <c r="I9" s="42">
        <v>4</v>
      </c>
      <c r="J9" s="43">
        <v>105</v>
      </c>
      <c r="K9" s="42">
        <v>1.1</v>
      </c>
      <c r="L9" s="42">
        <f t="shared" si="0"/>
        <v>52.8</v>
      </c>
      <c r="M9" s="42">
        <f t="shared" si="1"/>
        <v>3696</v>
      </c>
      <c r="N9" s="57"/>
      <c r="O9" s="57"/>
      <c r="P9" s="57"/>
      <c r="Q9" s="57"/>
      <c r="R9" s="42"/>
      <c r="S9" s="76">
        <f t="shared" si="2"/>
        <v>1584</v>
      </c>
      <c r="T9" s="55"/>
    </row>
    <row r="10" s="59" customFormat="1" ht="33.8" customHeight="1" spans="1:20">
      <c r="A10" s="42">
        <v>8</v>
      </c>
      <c r="B10" s="43" t="s">
        <v>37</v>
      </c>
      <c r="C10" s="43" t="s">
        <v>980</v>
      </c>
      <c r="D10" s="43" t="s">
        <v>981</v>
      </c>
      <c r="E10" s="42">
        <v>2016</v>
      </c>
      <c r="F10" s="42">
        <v>1</v>
      </c>
      <c r="G10" s="43" t="s">
        <v>974</v>
      </c>
      <c r="H10" s="42">
        <v>40</v>
      </c>
      <c r="I10" s="42">
        <v>3</v>
      </c>
      <c r="J10" s="42">
        <v>99</v>
      </c>
      <c r="K10" s="42">
        <v>1.1</v>
      </c>
      <c r="L10" s="42">
        <f t="shared" si="0"/>
        <v>44</v>
      </c>
      <c r="M10" s="42">
        <f t="shared" si="1"/>
        <v>3080</v>
      </c>
      <c r="N10" s="42">
        <v>1</v>
      </c>
      <c r="O10" s="42">
        <v>10</v>
      </c>
      <c r="P10" s="42">
        <f t="shared" si="3"/>
        <v>1200</v>
      </c>
      <c r="Q10" s="56">
        <f>M10+M11+M12+P10</f>
        <v>10440</v>
      </c>
      <c r="R10" s="56"/>
      <c r="S10" s="76">
        <f t="shared" si="2"/>
        <v>1320</v>
      </c>
      <c r="T10" s="55">
        <f>SUM(S10:S12)</f>
        <v>3960</v>
      </c>
    </row>
    <row r="11" s="59" customFormat="1" ht="33.8" customHeight="1" spans="1:20">
      <c r="A11" s="42">
        <v>9</v>
      </c>
      <c r="B11" s="43" t="s">
        <v>37</v>
      </c>
      <c r="C11" s="43" t="s">
        <v>980</v>
      </c>
      <c r="D11" s="43" t="s">
        <v>981</v>
      </c>
      <c r="E11" s="42">
        <v>2016</v>
      </c>
      <c r="F11" s="42">
        <v>2</v>
      </c>
      <c r="G11" s="44" t="s">
        <v>972</v>
      </c>
      <c r="H11" s="42">
        <v>40</v>
      </c>
      <c r="I11" s="42">
        <v>3</v>
      </c>
      <c r="J11" s="43">
        <v>102</v>
      </c>
      <c r="K11" s="42">
        <v>1.1</v>
      </c>
      <c r="L11" s="42">
        <f t="shared" si="0"/>
        <v>44</v>
      </c>
      <c r="M11" s="42">
        <f t="shared" si="1"/>
        <v>3080</v>
      </c>
      <c r="N11" s="42"/>
      <c r="O11" s="42"/>
      <c r="P11" s="42"/>
      <c r="Q11" s="58"/>
      <c r="R11" s="56"/>
      <c r="S11" s="76">
        <f t="shared" si="2"/>
        <v>1320</v>
      </c>
      <c r="T11" s="55"/>
    </row>
    <row r="12" s="59" customFormat="1" ht="33.8" customHeight="1" spans="1:20">
      <c r="A12" s="42">
        <v>10</v>
      </c>
      <c r="B12" s="43" t="s">
        <v>37</v>
      </c>
      <c r="C12" s="43" t="s">
        <v>980</v>
      </c>
      <c r="D12" s="43" t="s">
        <v>981</v>
      </c>
      <c r="E12" s="42">
        <v>2016</v>
      </c>
      <c r="F12" s="42">
        <v>3</v>
      </c>
      <c r="G12" s="44" t="s">
        <v>973</v>
      </c>
      <c r="H12" s="42">
        <v>40</v>
      </c>
      <c r="I12" s="42">
        <v>3</v>
      </c>
      <c r="J12" s="43">
        <v>103</v>
      </c>
      <c r="K12" s="42">
        <v>1.1</v>
      </c>
      <c r="L12" s="42">
        <f t="shared" si="0"/>
        <v>44</v>
      </c>
      <c r="M12" s="42">
        <f t="shared" si="1"/>
        <v>3080</v>
      </c>
      <c r="N12" s="42"/>
      <c r="O12" s="42"/>
      <c r="P12" s="42"/>
      <c r="Q12" s="57"/>
      <c r="R12" s="56"/>
      <c r="S12" s="76">
        <f t="shared" si="2"/>
        <v>1320</v>
      </c>
      <c r="T12" s="55"/>
    </row>
    <row r="13" s="59" customFormat="1" ht="33.8" customHeight="1" spans="1:20">
      <c r="A13" s="42">
        <v>11</v>
      </c>
      <c r="B13" s="43" t="s">
        <v>39</v>
      </c>
      <c r="C13" s="43" t="s">
        <v>982</v>
      </c>
      <c r="D13" s="43" t="s">
        <v>983</v>
      </c>
      <c r="E13" s="42">
        <v>2016</v>
      </c>
      <c r="F13" s="42">
        <v>1</v>
      </c>
      <c r="G13" s="44" t="s">
        <v>972</v>
      </c>
      <c r="H13" s="42">
        <v>20</v>
      </c>
      <c r="I13" s="43">
        <v>2</v>
      </c>
      <c r="J13" s="43">
        <v>107</v>
      </c>
      <c r="K13" s="42">
        <v>1.1</v>
      </c>
      <c r="L13" s="42">
        <f t="shared" si="0"/>
        <v>22</v>
      </c>
      <c r="M13" s="42">
        <f t="shared" si="1"/>
        <v>1540</v>
      </c>
      <c r="N13" s="56">
        <v>1</v>
      </c>
      <c r="O13" s="56">
        <v>5</v>
      </c>
      <c r="P13" s="56">
        <v>600</v>
      </c>
      <c r="Q13" s="56">
        <f>M13+M14+M15+P13</f>
        <v>5220</v>
      </c>
      <c r="R13" s="42"/>
      <c r="S13" s="76">
        <f t="shared" si="2"/>
        <v>660</v>
      </c>
      <c r="T13" s="55">
        <f>SUM(S13:S15)</f>
        <v>1980</v>
      </c>
    </row>
    <row r="14" s="59" customFormat="1" ht="33.8" customHeight="1" spans="1:20">
      <c r="A14" s="42">
        <v>12</v>
      </c>
      <c r="B14" s="43" t="s">
        <v>39</v>
      </c>
      <c r="C14" s="43" t="s">
        <v>982</v>
      </c>
      <c r="D14" s="43" t="s">
        <v>983</v>
      </c>
      <c r="E14" s="42">
        <v>2016</v>
      </c>
      <c r="F14" s="42">
        <v>2</v>
      </c>
      <c r="G14" s="44" t="s">
        <v>973</v>
      </c>
      <c r="H14" s="42">
        <v>20</v>
      </c>
      <c r="I14" s="43">
        <v>2</v>
      </c>
      <c r="J14" s="43">
        <v>102</v>
      </c>
      <c r="K14" s="42">
        <v>1.1</v>
      </c>
      <c r="L14" s="42">
        <f t="shared" si="0"/>
        <v>22</v>
      </c>
      <c r="M14" s="42">
        <f t="shared" si="1"/>
        <v>1540</v>
      </c>
      <c r="N14" s="58"/>
      <c r="O14" s="58"/>
      <c r="P14" s="58"/>
      <c r="Q14" s="58"/>
      <c r="R14" s="42"/>
      <c r="S14" s="76">
        <f t="shared" si="2"/>
        <v>660</v>
      </c>
      <c r="T14" s="55"/>
    </row>
    <row r="15" s="59" customFormat="1" ht="33.8" customHeight="1" spans="1:20">
      <c r="A15" s="42">
        <v>13</v>
      </c>
      <c r="B15" s="43" t="s">
        <v>39</v>
      </c>
      <c r="C15" s="43" t="s">
        <v>982</v>
      </c>
      <c r="D15" s="43" t="s">
        <v>983</v>
      </c>
      <c r="E15" s="42">
        <v>2016</v>
      </c>
      <c r="F15" s="42">
        <v>2</v>
      </c>
      <c r="G15" s="44" t="s">
        <v>974</v>
      </c>
      <c r="H15" s="42">
        <v>20</v>
      </c>
      <c r="I15" s="43">
        <v>2</v>
      </c>
      <c r="J15" s="43">
        <v>97</v>
      </c>
      <c r="K15" s="42">
        <v>1.1</v>
      </c>
      <c r="L15" s="42">
        <f t="shared" si="0"/>
        <v>22</v>
      </c>
      <c r="M15" s="42">
        <f t="shared" si="1"/>
        <v>1540</v>
      </c>
      <c r="N15" s="58"/>
      <c r="O15" s="58"/>
      <c r="P15" s="58"/>
      <c r="Q15" s="57"/>
      <c r="R15" s="42"/>
      <c r="S15" s="76">
        <f t="shared" si="2"/>
        <v>660</v>
      </c>
      <c r="T15" s="55"/>
    </row>
    <row r="16" s="59" customFormat="1" ht="33.8" customHeight="1" spans="1:20">
      <c r="A16" s="42">
        <v>14</v>
      </c>
      <c r="B16" s="43" t="s">
        <v>7</v>
      </c>
      <c r="C16" s="43" t="s">
        <v>982</v>
      </c>
      <c r="D16" s="43" t="s">
        <v>983</v>
      </c>
      <c r="E16" s="42">
        <v>2016</v>
      </c>
      <c r="F16" s="42">
        <v>1</v>
      </c>
      <c r="G16" s="44" t="s">
        <v>972</v>
      </c>
      <c r="H16" s="42">
        <v>12</v>
      </c>
      <c r="I16" s="43">
        <v>2</v>
      </c>
      <c r="J16" s="43">
        <v>107</v>
      </c>
      <c r="K16" s="42">
        <v>1.1</v>
      </c>
      <c r="L16" s="42">
        <f t="shared" si="0"/>
        <v>13.2</v>
      </c>
      <c r="M16" s="42">
        <f t="shared" si="1"/>
        <v>924</v>
      </c>
      <c r="N16" s="56">
        <v>1</v>
      </c>
      <c r="O16" s="56">
        <v>3</v>
      </c>
      <c r="P16" s="56">
        <v>360</v>
      </c>
      <c r="Q16" s="56">
        <f>M16+M17+M18+P16</f>
        <v>3132</v>
      </c>
      <c r="R16" s="42"/>
      <c r="S16" s="76">
        <f t="shared" si="2"/>
        <v>396</v>
      </c>
      <c r="T16" s="55">
        <f>SUM(S16:S18)</f>
        <v>1188</v>
      </c>
    </row>
    <row r="17" s="59" customFormat="1" ht="33.8" customHeight="1" spans="1:20">
      <c r="A17" s="42">
        <v>15</v>
      </c>
      <c r="B17" s="43" t="s">
        <v>7</v>
      </c>
      <c r="C17" s="43" t="s">
        <v>982</v>
      </c>
      <c r="D17" s="43" t="s">
        <v>983</v>
      </c>
      <c r="E17" s="42">
        <v>2016</v>
      </c>
      <c r="F17" s="42">
        <v>2</v>
      </c>
      <c r="G17" s="44" t="s">
        <v>973</v>
      </c>
      <c r="H17" s="42">
        <v>12</v>
      </c>
      <c r="I17" s="43">
        <v>2</v>
      </c>
      <c r="J17" s="43">
        <v>102</v>
      </c>
      <c r="K17" s="42">
        <v>1.1</v>
      </c>
      <c r="L17" s="42">
        <f t="shared" si="0"/>
        <v>13.2</v>
      </c>
      <c r="M17" s="42">
        <f t="shared" si="1"/>
        <v>924</v>
      </c>
      <c r="N17" s="58"/>
      <c r="O17" s="58"/>
      <c r="P17" s="58"/>
      <c r="Q17" s="58"/>
      <c r="R17" s="42"/>
      <c r="S17" s="76">
        <f t="shared" si="2"/>
        <v>396</v>
      </c>
      <c r="T17" s="55"/>
    </row>
    <row r="18" s="59" customFormat="1" ht="33.8" customHeight="1" spans="1:20">
      <c r="A18" s="42">
        <v>16</v>
      </c>
      <c r="B18" s="43" t="s">
        <v>7</v>
      </c>
      <c r="C18" s="43" t="s">
        <v>982</v>
      </c>
      <c r="D18" s="43" t="s">
        <v>983</v>
      </c>
      <c r="E18" s="42">
        <v>2016</v>
      </c>
      <c r="F18" s="42">
        <v>2</v>
      </c>
      <c r="G18" s="44" t="s">
        <v>974</v>
      </c>
      <c r="H18" s="42">
        <v>12</v>
      </c>
      <c r="I18" s="43">
        <v>2</v>
      </c>
      <c r="J18" s="43">
        <v>97</v>
      </c>
      <c r="K18" s="42">
        <v>1.1</v>
      </c>
      <c r="L18" s="42">
        <f t="shared" si="0"/>
        <v>13.2</v>
      </c>
      <c r="M18" s="42">
        <f t="shared" si="1"/>
        <v>924</v>
      </c>
      <c r="N18" s="57"/>
      <c r="O18" s="57"/>
      <c r="P18" s="57"/>
      <c r="Q18" s="57"/>
      <c r="R18" s="42"/>
      <c r="S18" s="76">
        <f t="shared" si="2"/>
        <v>396</v>
      </c>
      <c r="T18" s="55"/>
    </row>
    <row r="19" s="59" customFormat="1" ht="33.8" customHeight="1" spans="1:20">
      <c r="A19" s="42">
        <v>17</v>
      </c>
      <c r="B19" s="47" t="s">
        <v>47</v>
      </c>
      <c r="C19" s="47" t="s">
        <v>984</v>
      </c>
      <c r="D19" s="47" t="s">
        <v>985</v>
      </c>
      <c r="E19" s="51">
        <v>2016</v>
      </c>
      <c r="F19" s="51">
        <v>1</v>
      </c>
      <c r="G19" s="48" t="s">
        <v>972</v>
      </c>
      <c r="H19" s="47">
        <v>24</v>
      </c>
      <c r="I19" s="47">
        <v>2</v>
      </c>
      <c r="J19" s="47">
        <v>102</v>
      </c>
      <c r="K19" s="51">
        <v>1.1</v>
      </c>
      <c r="L19" s="51">
        <f t="shared" si="0"/>
        <v>26.4</v>
      </c>
      <c r="M19" s="42">
        <f t="shared" si="1"/>
        <v>1848</v>
      </c>
      <c r="N19" s="51">
        <v>1</v>
      </c>
      <c r="O19" s="51">
        <v>6</v>
      </c>
      <c r="P19" s="51">
        <v>720</v>
      </c>
      <c r="Q19" s="51">
        <f t="shared" ref="Q19:Q24" si="4">M19+M20+P19</f>
        <v>4416</v>
      </c>
      <c r="R19" s="51"/>
      <c r="S19" s="76">
        <f t="shared" si="2"/>
        <v>792</v>
      </c>
      <c r="T19" s="55">
        <f>S19+S20</f>
        <v>1584</v>
      </c>
    </row>
    <row r="20" s="59" customFormat="1" ht="33.8" customHeight="1" spans="1:20">
      <c r="A20" s="42">
        <v>18</v>
      </c>
      <c r="B20" s="47" t="s">
        <v>47</v>
      </c>
      <c r="C20" s="47" t="s">
        <v>984</v>
      </c>
      <c r="D20" s="47" t="s">
        <v>985</v>
      </c>
      <c r="E20" s="51">
        <v>2016</v>
      </c>
      <c r="F20" s="51">
        <v>2</v>
      </c>
      <c r="G20" s="48" t="s">
        <v>973</v>
      </c>
      <c r="H20" s="47">
        <v>24</v>
      </c>
      <c r="I20" s="47">
        <v>2</v>
      </c>
      <c r="J20" s="47">
        <v>107</v>
      </c>
      <c r="K20" s="51">
        <v>1.1</v>
      </c>
      <c r="L20" s="51">
        <f t="shared" si="0"/>
        <v>26.4</v>
      </c>
      <c r="M20" s="42">
        <f t="shared" si="1"/>
        <v>1848</v>
      </c>
      <c r="N20" s="51"/>
      <c r="O20" s="51"/>
      <c r="P20" s="51"/>
      <c r="Q20" s="51"/>
      <c r="R20" s="51"/>
      <c r="S20" s="76">
        <f t="shared" si="2"/>
        <v>792</v>
      </c>
      <c r="T20" s="55"/>
    </row>
    <row r="21" s="59" customFormat="1" ht="33.8" customHeight="1" spans="1:20">
      <c r="A21" s="42">
        <v>19</v>
      </c>
      <c r="B21" s="43" t="s">
        <v>8</v>
      </c>
      <c r="C21" s="43" t="s">
        <v>986</v>
      </c>
      <c r="D21" s="43" t="s">
        <v>987</v>
      </c>
      <c r="E21" s="51">
        <v>2016</v>
      </c>
      <c r="F21" s="65">
        <v>1</v>
      </c>
      <c r="G21" s="44" t="s">
        <v>972</v>
      </c>
      <c r="H21" s="42">
        <v>16</v>
      </c>
      <c r="I21" s="43">
        <v>2</v>
      </c>
      <c r="J21" s="43">
        <v>101</v>
      </c>
      <c r="K21" s="42">
        <v>1.1</v>
      </c>
      <c r="L21" s="51">
        <f t="shared" si="0"/>
        <v>17.6</v>
      </c>
      <c r="M21" s="42">
        <f t="shared" si="1"/>
        <v>1232</v>
      </c>
      <c r="N21" s="42">
        <v>1</v>
      </c>
      <c r="O21" s="42">
        <v>4</v>
      </c>
      <c r="P21" s="42">
        <v>480</v>
      </c>
      <c r="Q21" s="51">
        <f t="shared" si="4"/>
        <v>2944</v>
      </c>
      <c r="R21" s="42"/>
      <c r="S21" s="76">
        <f t="shared" si="2"/>
        <v>528</v>
      </c>
      <c r="T21" s="55">
        <f>S21+S22</f>
        <v>1056</v>
      </c>
    </row>
    <row r="22" s="59" customFormat="1" ht="33.8" customHeight="1" spans="1:20">
      <c r="A22" s="42">
        <v>20</v>
      </c>
      <c r="B22" s="43" t="s">
        <v>8</v>
      </c>
      <c r="C22" s="43" t="s">
        <v>986</v>
      </c>
      <c r="D22" s="43" t="s">
        <v>987</v>
      </c>
      <c r="E22" s="51">
        <v>2016</v>
      </c>
      <c r="F22" s="65">
        <v>2</v>
      </c>
      <c r="G22" s="44" t="s">
        <v>973</v>
      </c>
      <c r="H22" s="42">
        <v>16</v>
      </c>
      <c r="I22" s="43">
        <v>2</v>
      </c>
      <c r="J22" s="43">
        <v>103</v>
      </c>
      <c r="K22" s="42">
        <v>1.1</v>
      </c>
      <c r="L22" s="51">
        <f t="shared" si="0"/>
        <v>17.6</v>
      </c>
      <c r="M22" s="42">
        <f t="shared" si="1"/>
        <v>1232</v>
      </c>
      <c r="N22" s="42"/>
      <c r="O22" s="42"/>
      <c r="P22" s="42"/>
      <c r="Q22" s="51"/>
      <c r="R22" s="42"/>
      <c r="S22" s="76">
        <f t="shared" si="2"/>
        <v>528</v>
      </c>
      <c r="T22" s="55"/>
    </row>
    <row r="23" s="59" customFormat="1" ht="33.8" customHeight="1" spans="1:20">
      <c r="A23" s="42">
        <v>21</v>
      </c>
      <c r="B23" s="43" t="s">
        <v>32</v>
      </c>
      <c r="C23" s="43" t="s">
        <v>988</v>
      </c>
      <c r="D23" s="43" t="s">
        <v>989</v>
      </c>
      <c r="E23" s="51">
        <v>2016</v>
      </c>
      <c r="F23" s="42">
        <v>1</v>
      </c>
      <c r="G23" s="43" t="s">
        <v>974</v>
      </c>
      <c r="H23" s="42">
        <v>24</v>
      </c>
      <c r="I23" s="43">
        <v>2</v>
      </c>
      <c r="J23" s="43">
        <v>103</v>
      </c>
      <c r="K23" s="42">
        <v>1.1</v>
      </c>
      <c r="L23" s="51">
        <f t="shared" si="0"/>
        <v>26.4</v>
      </c>
      <c r="M23" s="42">
        <f t="shared" si="1"/>
        <v>1848</v>
      </c>
      <c r="N23" s="42">
        <v>1</v>
      </c>
      <c r="O23" s="42">
        <v>6</v>
      </c>
      <c r="P23" s="42">
        <v>720</v>
      </c>
      <c r="Q23" s="42">
        <f t="shared" ref="Q23:Q27" si="5">M23+P23</f>
        <v>2568</v>
      </c>
      <c r="R23" s="42"/>
      <c r="S23" s="76">
        <f t="shared" si="2"/>
        <v>792</v>
      </c>
      <c r="T23" s="55">
        <f t="shared" ref="T23:T27" si="6">S23</f>
        <v>792</v>
      </c>
    </row>
    <row r="24" s="59" customFormat="1" ht="33.8" customHeight="1" spans="1:20">
      <c r="A24" s="42">
        <v>22</v>
      </c>
      <c r="B24" s="43" t="s">
        <v>69</v>
      </c>
      <c r="C24" s="43" t="s">
        <v>990</v>
      </c>
      <c r="D24" s="43" t="s">
        <v>991</v>
      </c>
      <c r="E24" s="51">
        <v>2016</v>
      </c>
      <c r="F24" s="42">
        <v>1</v>
      </c>
      <c r="G24" s="43" t="s">
        <v>992</v>
      </c>
      <c r="H24" s="42">
        <v>28</v>
      </c>
      <c r="I24" s="43">
        <v>2.5</v>
      </c>
      <c r="J24" s="43">
        <v>109</v>
      </c>
      <c r="K24" s="42">
        <v>1.1</v>
      </c>
      <c r="L24" s="51">
        <f t="shared" si="0"/>
        <v>30.8</v>
      </c>
      <c r="M24" s="42">
        <f t="shared" si="1"/>
        <v>2156</v>
      </c>
      <c r="N24" s="42">
        <v>1</v>
      </c>
      <c r="O24" s="42">
        <v>7</v>
      </c>
      <c r="P24" s="42">
        <v>840</v>
      </c>
      <c r="Q24" s="42">
        <f t="shared" si="4"/>
        <v>5152</v>
      </c>
      <c r="R24" s="42"/>
      <c r="S24" s="76">
        <f t="shared" si="2"/>
        <v>924</v>
      </c>
      <c r="T24" s="55">
        <f>S24+S25</f>
        <v>1848</v>
      </c>
    </row>
    <row r="25" s="59" customFormat="1" ht="33.8" customHeight="1" spans="1:20">
      <c r="A25" s="42">
        <v>23</v>
      </c>
      <c r="B25" s="43" t="s">
        <v>69</v>
      </c>
      <c r="C25" s="43" t="s">
        <v>993</v>
      </c>
      <c r="D25" s="43" t="s">
        <v>994</v>
      </c>
      <c r="E25" s="51">
        <v>2016</v>
      </c>
      <c r="F25" s="42">
        <v>1</v>
      </c>
      <c r="G25" s="43" t="s">
        <v>992</v>
      </c>
      <c r="H25" s="42">
        <v>28</v>
      </c>
      <c r="I25" s="43">
        <v>2</v>
      </c>
      <c r="J25" s="43">
        <v>111</v>
      </c>
      <c r="K25" s="42">
        <v>1.1</v>
      </c>
      <c r="L25" s="51">
        <f t="shared" si="0"/>
        <v>30.8</v>
      </c>
      <c r="M25" s="42">
        <f t="shared" si="1"/>
        <v>2156</v>
      </c>
      <c r="N25" s="42"/>
      <c r="O25" s="42"/>
      <c r="P25" s="42"/>
      <c r="Q25" s="42"/>
      <c r="R25" s="42"/>
      <c r="S25" s="76">
        <f t="shared" si="2"/>
        <v>924</v>
      </c>
      <c r="T25" s="55"/>
    </row>
    <row r="26" s="59" customFormat="1" ht="33.8" customHeight="1" spans="1:20">
      <c r="A26" s="42">
        <v>24</v>
      </c>
      <c r="B26" s="43" t="s">
        <v>61</v>
      </c>
      <c r="C26" s="43" t="s">
        <v>995</v>
      </c>
      <c r="D26" s="43" t="s">
        <v>996</v>
      </c>
      <c r="E26" s="51">
        <v>2016</v>
      </c>
      <c r="F26" s="42">
        <v>1</v>
      </c>
      <c r="G26" s="43" t="s">
        <v>992</v>
      </c>
      <c r="H26" s="43">
        <v>20</v>
      </c>
      <c r="I26" s="42">
        <v>2</v>
      </c>
      <c r="J26" s="42">
        <v>110</v>
      </c>
      <c r="K26" s="42">
        <v>1.1</v>
      </c>
      <c r="L26" s="51">
        <f t="shared" si="0"/>
        <v>22</v>
      </c>
      <c r="M26" s="42">
        <f t="shared" si="1"/>
        <v>1540</v>
      </c>
      <c r="N26" s="42">
        <v>1</v>
      </c>
      <c r="O26" s="42">
        <v>5</v>
      </c>
      <c r="P26" s="42">
        <v>600</v>
      </c>
      <c r="Q26" s="42">
        <f t="shared" si="5"/>
        <v>2140</v>
      </c>
      <c r="R26" s="42"/>
      <c r="S26" s="76">
        <f t="shared" si="2"/>
        <v>660</v>
      </c>
      <c r="T26" s="55">
        <f t="shared" si="6"/>
        <v>660</v>
      </c>
    </row>
    <row r="27" s="59" customFormat="1" ht="33.8" customHeight="1" spans="1:20">
      <c r="A27" s="42">
        <v>25</v>
      </c>
      <c r="B27" s="43" t="s">
        <v>90</v>
      </c>
      <c r="C27" s="43" t="s">
        <v>997</v>
      </c>
      <c r="D27" s="43" t="s">
        <v>998</v>
      </c>
      <c r="E27" s="51">
        <v>2016</v>
      </c>
      <c r="F27" s="42">
        <v>1</v>
      </c>
      <c r="G27" s="43" t="s">
        <v>992</v>
      </c>
      <c r="H27" s="42">
        <v>32</v>
      </c>
      <c r="I27" s="43">
        <v>2</v>
      </c>
      <c r="J27" s="43">
        <v>109</v>
      </c>
      <c r="K27" s="42">
        <v>1.1</v>
      </c>
      <c r="L27" s="51">
        <f t="shared" si="0"/>
        <v>35.2</v>
      </c>
      <c r="M27" s="42">
        <f t="shared" si="1"/>
        <v>2464</v>
      </c>
      <c r="N27" s="42">
        <v>1</v>
      </c>
      <c r="O27" s="42">
        <v>5</v>
      </c>
      <c r="P27" s="42">
        <v>600</v>
      </c>
      <c r="Q27" s="42">
        <f t="shared" si="5"/>
        <v>3064</v>
      </c>
      <c r="R27" s="42"/>
      <c r="S27" s="76">
        <f t="shared" si="2"/>
        <v>1056</v>
      </c>
      <c r="T27" s="55">
        <f t="shared" si="6"/>
        <v>1056</v>
      </c>
    </row>
    <row r="28" s="59" customFormat="1" ht="33.8" customHeight="1" spans="1:20">
      <c r="A28" s="42">
        <v>26</v>
      </c>
      <c r="B28" s="49" t="s">
        <v>79</v>
      </c>
      <c r="C28" s="49" t="s">
        <v>999</v>
      </c>
      <c r="D28" s="49" t="s">
        <v>1000</v>
      </c>
      <c r="E28" s="49">
        <v>2016</v>
      </c>
      <c r="F28" s="49">
        <v>1</v>
      </c>
      <c r="G28" s="50" t="s">
        <v>1001</v>
      </c>
      <c r="H28" s="53">
        <v>32</v>
      </c>
      <c r="I28" s="53">
        <v>2</v>
      </c>
      <c r="J28" s="53">
        <v>104</v>
      </c>
      <c r="K28" s="42">
        <v>1.1</v>
      </c>
      <c r="L28" s="51">
        <f t="shared" si="0"/>
        <v>35.2</v>
      </c>
      <c r="M28" s="42">
        <f t="shared" si="1"/>
        <v>2464</v>
      </c>
      <c r="N28" s="56">
        <v>1</v>
      </c>
      <c r="O28" s="56">
        <v>8</v>
      </c>
      <c r="P28" s="56">
        <f>120*O28</f>
        <v>960</v>
      </c>
      <c r="Q28" s="56">
        <f>M28+M29+P28</f>
        <v>5888</v>
      </c>
      <c r="R28" s="42"/>
      <c r="S28" s="76">
        <f t="shared" si="2"/>
        <v>1056</v>
      </c>
      <c r="T28" s="55">
        <f>S28+S29</f>
        <v>2112</v>
      </c>
    </row>
    <row r="29" s="59" customFormat="1" ht="33.8" customHeight="1" spans="1:20">
      <c r="A29" s="42">
        <v>27</v>
      </c>
      <c r="B29" s="49" t="s">
        <v>79</v>
      </c>
      <c r="C29" s="49" t="s">
        <v>999</v>
      </c>
      <c r="D29" s="49" t="s">
        <v>1000</v>
      </c>
      <c r="E29" s="49">
        <v>2016</v>
      </c>
      <c r="F29" s="49">
        <v>2</v>
      </c>
      <c r="G29" s="50" t="s">
        <v>1002</v>
      </c>
      <c r="H29" s="53">
        <v>32</v>
      </c>
      <c r="I29" s="53">
        <v>2</v>
      </c>
      <c r="J29" s="53">
        <v>100</v>
      </c>
      <c r="K29" s="42">
        <v>1.1</v>
      </c>
      <c r="L29" s="51">
        <f t="shared" si="0"/>
        <v>35.2</v>
      </c>
      <c r="M29" s="42">
        <f t="shared" si="1"/>
        <v>2464</v>
      </c>
      <c r="N29" s="57"/>
      <c r="O29" s="57"/>
      <c r="P29" s="57"/>
      <c r="Q29" s="57"/>
      <c r="R29" s="42"/>
      <c r="S29" s="76">
        <f t="shared" si="2"/>
        <v>1056</v>
      </c>
      <c r="T29" s="55"/>
    </row>
    <row r="30" s="59" customFormat="1" ht="41" customHeight="1" spans="1:20">
      <c r="A30" s="42">
        <v>28</v>
      </c>
      <c r="B30" s="49" t="s">
        <v>88</v>
      </c>
      <c r="C30" s="49" t="s">
        <v>1003</v>
      </c>
      <c r="D30" s="49" t="s">
        <v>1004</v>
      </c>
      <c r="E30" s="49">
        <v>2016</v>
      </c>
      <c r="F30" s="49">
        <v>1</v>
      </c>
      <c r="G30" s="50" t="s">
        <v>1005</v>
      </c>
      <c r="H30" s="53">
        <v>24</v>
      </c>
      <c r="I30" s="53">
        <v>2</v>
      </c>
      <c r="J30" s="53">
        <v>143</v>
      </c>
      <c r="K30" s="42">
        <v>1.2</v>
      </c>
      <c r="L30" s="51">
        <f t="shared" si="0"/>
        <v>28.8</v>
      </c>
      <c r="M30" s="42">
        <f t="shared" si="1"/>
        <v>2016</v>
      </c>
      <c r="N30" s="56">
        <v>1</v>
      </c>
      <c r="O30" s="56">
        <v>6</v>
      </c>
      <c r="P30" s="56">
        <f>120*O30</f>
        <v>720</v>
      </c>
      <c r="Q30" s="56">
        <f>M30+M31+P30</f>
        <v>4752</v>
      </c>
      <c r="R30" s="42"/>
      <c r="S30" s="76">
        <f t="shared" si="2"/>
        <v>864</v>
      </c>
      <c r="T30" s="55">
        <f>S30+S31</f>
        <v>1728</v>
      </c>
    </row>
    <row r="31" s="59" customFormat="1" ht="42" customHeight="1" spans="1:20">
      <c r="A31" s="42">
        <v>29</v>
      </c>
      <c r="B31" s="49" t="s">
        <v>88</v>
      </c>
      <c r="C31" s="49" t="s">
        <v>1003</v>
      </c>
      <c r="D31" s="49" t="s">
        <v>1004</v>
      </c>
      <c r="E31" s="49">
        <v>2016</v>
      </c>
      <c r="F31" s="49">
        <v>2</v>
      </c>
      <c r="G31" s="50" t="s">
        <v>1006</v>
      </c>
      <c r="H31" s="53">
        <v>24</v>
      </c>
      <c r="I31" s="53">
        <v>2</v>
      </c>
      <c r="J31" s="53">
        <v>151</v>
      </c>
      <c r="K31" s="42">
        <v>1.2</v>
      </c>
      <c r="L31" s="51">
        <f t="shared" si="0"/>
        <v>28.8</v>
      </c>
      <c r="M31" s="42">
        <f t="shared" si="1"/>
        <v>2016</v>
      </c>
      <c r="N31" s="57"/>
      <c r="O31" s="57"/>
      <c r="P31" s="57"/>
      <c r="Q31" s="57"/>
      <c r="R31" s="42"/>
      <c r="S31" s="76">
        <f t="shared" si="2"/>
        <v>864</v>
      </c>
      <c r="T31" s="55"/>
    </row>
    <row r="32" s="59" customFormat="1" ht="33.8" customHeight="1" spans="1:20">
      <c r="A32" s="42">
        <v>30</v>
      </c>
      <c r="B32" s="49" t="s">
        <v>48</v>
      </c>
      <c r="C32" s="49" t="s">
        <v>1007</v>
      </c>
      <c r="D32" s="49" t="s">
        <v>1008</v>
      </c>
      <c r="E32" s="49">
        <v>2016</v>
      </c>
      <c r="F32" s="49">
        <v>1</v>
      </c>
      <c r="G32" s="50" t="s">
        <v>973</v>
      </c>
      <c r="H32" s="53">
        <v>24</v>
      </c>
      <c r="I32" s="53">
        <v>2</v>
      </c>
      <c r="J32" s="53">
        <v>100</v>
      </c>
      <c r="K32" s="42">
        <v>1.1</v>
      </c>
      <c r="L32" s="51">
        <f t="shared" si="0"/>
        <v>26.4</v>
      </c>
      <c r="M32" s="42">
        <f t="shared" si="1"/>
        <v>1848</v>
      </c>
      <c r="N32" s="42">
        <v>1</v>
      </c>
      <c r="O32" s="42">
        <v>6</v>
      </c>
      <c r="P32" s="42">
        <v>720</v>
      </c>
      <c r="Q32" s="56">
        <f>M32+M33+M34+P32</f>
        <v>6264</v>
      </c>
      <c r="R32" s="42"/>
      <c r="S32" s="76">
        <f t="shared" si="2"/>
        <v>792</v>
      </c>
      <c r="T32" s="55">
        <f>SUM(S32:S34)</f>
        <v>2376</v>
      </c>
    </row>
    <row r="33" s="59" customFormat="1" ht="33.8" customHeight="1" spans="1:20">
      <c r="A33" s="42">
        <v>31</v>
      </c>
      <c r="B33" s="49" t="s">
        <v>48</v>
      </c>
      <c r="C33" s="49" t="s">
        <v>1007</v>
      </c>
      <c r="D33" s="49" t="s">
        <v>1008</v>
      </c>
      <c r="E33" s="49">
        <v>2016</v>
      </c>
      <c r="F33" s="49">
        <v>2</v>
      </c>
      <c r="G33" s="50" t="s">
        <v>1002</v>
      </c>
      <c r="H33" s="53">
        <v>24</v>
      </c>
      <c r="I33" s="53">
        <v>2</v>
      </c>
      <c r="J33" s="53">
        <v>98</v>
      </c>
      <c r="K33" s="42">
        <v>1.1</v>
      </c>
      <c r="L33" s="51">
        <f t="shared" si="0"/>
        <v>26.4</v>
      </c>
      <c r="M33" s="42">
        <f t="shared" si="1"/>
        <v>1848</v>
      </c>
      <c r="N33" s="42"/>
      <c r="O33" s="42"/>
      <c r="P33" s="42"/>
      <c r="Q33" s="58"/>
      <c r="R33" s="42"/>
      <c r="S33" s="76">
        <f t="shared" si="2"/>
        <v>792</v>
      </c>
      <c r="T33" s="55"/>
    </row>
    <row r="34" s="59" customFormat="1" ht="33.8" customHeight="1" spans="1:20">
      <c r="A34" s="42">
        <v>32</v>
      </c>
      <c r="B34" s="49" t="s">
        <v>48</v>
      </c>
      <c r="C34" s="49" t="s">
        <v>1007</v>
      </c>
      <c r="D34" s="49" t="s">
        <v>1008</v>
      </c>
      <c r="E34" s="49">
        <v>2016</v>
      </c>
      <c r="F34" s="49">
        <v>3</v>
      </c>
      <c r="G34" s="50" t="s">
        <v>1009</v>
      </c>
      <c r="H34" s="53">
        <v>24</v>
      </c>
      <c r="I34" s="53">
        <v>2</v>
      </c>
      <c r="J34" s="53">
        <v>103</v>
      </c>
      <c r="K34" s="42">
        <v>1.1</v>
      </c>
      <c r="L34" s="51">
        <f t="shared" si="0"/>
        <v>26.4</v>
      </c>
      <c r="M34" s="42">
        <f t="shared" si="1"/>
        <v>1848</v>
      </c>
      <c r="N34" s="42"/>
      <c r="O34" s="42"/>
      <c r="P34" s="42"/>
      <c r="Q34" s="57"/>
      <c r="R34" s="42"/>
      <c r="S34" s="76">
        <f t="shared" si="2"/>
        <v>792</v>
      </c>
      <c r="T34" s="55"/>
    </row>
    <row r="35" s="60" customFormat="1" ht="33.8" customHeight="1" spans="1:20">
      <c r="A35" s="66">
        <v>33</v>
      </c>
      <c r="B35" s="66" t="s">
        <v>92</v>
      </c>
      <c r="C35" s="66" t="s">
        <v>1010</v>
      </c>
      <c r="D35" s="66" t="s">
        <v>1011</v>
      </c>
      <c r="E35" s="66">
        <v>2016</v>
      </c>
      <c r="F35" s="66">
        <v>1</v>
      </c>
      <c r="G35" s="67" t="s">
        <v>1012</v>
      </c>
      <c r="H35" s="68">
        <v>20</v>
      </c>
      <c r="I35" s="68">
        <v>2</v>
      </c>
      <c r="J35" s="68">
        <v>147</v>
      </c>
      <c r="K35" s="70">
        <v>1.2</v>
      </c>
      <c r="L35" s="70">
        <f t="shared" si="0"/>
        <v>24</v>
      </c>
      <c r="M35" s="70">
        <f t="shared" si="1"/>
        <v>1680</v>
      </c>
      <c r="N35" s="71">
        <v>1</v>
      </c>
      <c r="O35" s="71">
        <v>6</v>
      </c>
      <c r="P35" s="71">
        <v>720</v>
      </c>
      <c r="Q35" s="71">
        <f>M35+M36+M37+M38+M39+P35</f>
        <v>9792</v>
      </c>
      <c r="R35" s="66"/>
      <c r="S35" s="77">
        <f t="shared" si="2"/>
        <v>720</v>
      </c>
      <c r="T35" s="78">
        <f>SUM(S35:S39)</f>
        <v>3888</v>
      </c>
    </row>
    <row r="36" s="60" customFormat="1" ht="33.8" customHeight="1" spans="1:20">
      <c r="A36" s="66">
        <v>34</v>
      </c>
      <c r="B36" s="66" t="s">
        <v>92</v>
      </c>
      <c r="C36" s="66" t="s">
        <v>1010</v>
      </c>
      <c r="D36" s="66" t="s">
        <v>1011</v>
      </c>
      <c r="E36" s="66">
        <v>2016</v>
      </c>
      <c r="F36" s="66">
        <v>2</v>
      </c>
      <c r="G36" s="67" t="s">
        <v>1013</v>
      </c>
      <c r="H36" s="68">
        <v>20</v>
      </c>
      <c r="I36" s="68">
        <v>2</v>
      </c>
      <c r="J36" s="68">
        <v>160</v>
      </c>
      <c r="K36" s="70">
        <v>1.2</v>
      </c>
      <c r="L36" s="70">
        <f t="shared" si="0"/>
        <v>24</v>
      </c>
      <c r="M36" s="70">
        <f t="shared" si="1"/>
        <v>1680</v>
      </c>
      <c r="N36" s="72"/>
      <c r="O36" s="72"/>
      <c r="P36" s="72"/>
      <c r="Q36" s="72"/>
      <c r="R36" s="66"/>
      <c r="S36" s="77">
        <f t="shared" si="2"/>
        <v>720</v>
      </c>
      <c r="T36" s="78"/>
    </row>
    <row r="37" s="59" customFormat="1" ht="32" customHeight="1" spans="1:20">
      <c r="A37" s="42">
        <v>35</v>
      </c>
      <c r="B37" s="49" t="s">
        <v>92</v>
      </c>
      <c r="C37" s="49" t="s">
        <v>1014</v>
      </c>
      <c r="D37" s="49" t="s">
        <v>1015</v>
      </c>
      <c r="E37" s="49">
        <v>2017</v>
      </c>
      <c r="F37" s="49">
        <v>1</v>
      </c>
      <c r="G37" s="50" t="s">
        <v>1016</v>
      </c>
      <c r="H37" s="53">
        <v>24</v>
      </c>
      <c r="I37" s="53">
        <v>3.5</v>
      </c>
      <c r="J37" s="53">
        <v>110</v>
      </c>
      <c r="K37" s="42">
        <v>1.1</v>
      </c>
      <c r="L37" s="51">
        <f t="shared" si="0"/>
        <v>26.4</v>
      </c>
      <c r="M37" s="42">
        <f t="shared" si="1"/>
        <v>1848</v>
      </c>
      <c r="N37" s="58"/>
      <c r="O37" s="58"/>
      <c r="P37" s="58"/>
      <c r="Q37" s="58"/>
      <c r="R37" s="42"/>
      <c r="S37" s="76">
        <f t="shared" si="2"/>
        <v>792</v>
      </c>
      <c r="T37" s="55"/>
    </row>
    <row r="38" s="59" customFormat="1" ht="38" customHeight="1" spans="1:20">
      <c r="A38" s="42">
        <v>36</v>
      </c>
      <c r="B38" s="49" t="s">
        <v>92</v>
      </c>
      <c r="C38" s="49" t="s">
        <v>1014</v>
      </c>
      <c r="D38" s="49" t="s">
        <v>1015</v>
      </c>
      <c r="E38" s="49">
        <v>2017</v>
      </c>
      <c r="F38" s="49">
        <v>2</v>
      </c>
      <c r="G38" s="50" t="s">
        <v>1017</v>
      </c>
      <c r="H38" s="53">
        <v>24</v>
      </c>
      <c r="I38" s="53">
        <v>3.5</v>
      </c>
      <c r="J38" s="53">
        <v>149</v>
      </c>
      <c r="K38" s="42">
        <v>1.2</v>
      </c>
      <c r="L38" s="51">
        <f t="shared" si="0"/>
        <v>28.8</v>
      </c>
      <c r="M38" s="42">
        <f t="shared" si="1"/>
        <v>2016</v>
      </c>
      <c r="N38" s="58"/>
      <c r="O38" s="58"/>
      <c r="P38" s="58"/>
      <c r="Q38" s="58"/>
      <c r="R38" s="42"/>
      <c r="S38" s="76">
        <f t="shared" si="2"/>
        <v>864</v>
      </c>
      <c r="T38" s="55"/>
    </row>
    <row r="39" s="59" customFormat="1" ht="37" customHeight="1" spans="1:20">
      <c r="A39" s="42">
        <v>37</v>
      </c>
      <c r="B39" s="49" t="s">
        <v>92</v>
      </c>
      <c r="C39" s="49" t="s">
        <v>1014</v>
      </c>
      <c r="D39" s="49" t="s">
        <v>1015</v>
      </c>
      <c r="E39" s="49">
        <v>2017</v>
      </c>
      <c r="F39" s="49">
        <v>3</v>
      </c>
      <c r="G39" s="50" t="s">
        <v>1018</v>
      </c>
      <c r="H39" s="53">
        <v>24</v>
      </c>
      <c r="I39" s="53">
        <v>3.5</v>
      </c>
      <c r="J39" s="53">
        <v>102</v>
      </c>
      <c r="K39" s="42">
        <v>1.1</v>
      </c>
      <c r="L39" s="51">
        <f t="shared" si="0"/>
        <v>26.4</v>
      </c>
      <c r="M39" s="42">
        <f t="shared" si="1"/>
        <v>1848</v>
      </c>
      <c r="N39" s="57"/>
      <c r="O39" s="58"/>
      <c r="P39" s="57"/>
      <c r="Q39" s="57"/>
      <c r="R39" s="42"/>
      <c r="S39" s="76">
        <f t="shared" si="2"/>
        <v>792</v>
      </c>
      <c r="T39" s="55"/>
    </row>
    <row r="40" s="60" customFormat="1" ht="38" customHeight="1" spans="1:20">
      <c r="A40" s="66">
        <v>38</v>
      </c>
      <c r="B40" s="66" t="s">
        <v>41</v>
      </c>
      <c r="C40" s="66" t="s">
        <v>1010</v>
      </c>
      <c r="D40" s="66" t="s">
        <v>1011</v>
      </c>
      <c r="E40" s="66">
        <v>2016</v>
      </c>
      <c r="F40" s="66">
        <v>1</v>
      </c>
      <c r="G40" s="67" t="s">
        <v>1012</v>
      </c>
      <c r="H40" s="68">
        <v>4</v>
      </c>
      <c r="I40" s="68">
        <v>2</v>
      </c>
      <c r="J40" s="68">
        <v>147</v>
      </c>
      <c r="K40" s="70">
        <v>1.2</v>
      </c>
      <c r="L40" s="70">
        <f t="shared" si="0"/>
        <v>4.8</v>
      </c>
      <c r="M40" s="70">
        <f t="shared" si="1"/>
        <v>336</v>
      </c>
      <c r="N40" s="73">
        <v>1</v>
      </c>
      <c r="O40" s="73">
        <v>1</v>
      </c>
      <c r="P40" s="73">
        <f>O40*120</f>
        <v>120</v>
      </c>
      <c r="Q40" s="73">
        <f>M40+M41+P40</f>
        <v>792</v>
      </c>
      <c r="R40" s="66"/>
      <c r="S40" s="77">
        <f t="shared" si="2"/>
        <v>144</v>
      </c>
      <c r="T40" s="78">
        <f>S40+S41</f>
        <v>288</v>
      </c>
    </row>
    <row r="41" s="60" customFormat="1" ht="41" customHeight="1" spans="1:20">
      <c r="A41" s="66">
        <v>39</v>
      </c>
      <c r="B41" s="66" t="s">
        <v>41</v>
      </c>
      <c r="C41" s="66" t="s">
        <v>1010</v>
      </c>
      <c r="D41" s="66" t="s">
        <v>1011</v>
      </c>
      <c r="E41" s="66">
        <v>2016</v>
      </c>
      <c r="F41" s="66">
        <v>2</v>
      </c>
      <c r="G41" s="67" t="s">
        <v>1013</v>
      </c>
      <c r="H41" s="68">
        <v>4</v>
      </c>
      <c r="I41" s="68">
        <v>2</v>
      </c>
      <c r="J41" s="68">
        <v>160</v>
      </c>
      <c r="K41" s="70">
        <v>1.2</v>
      </c>
      <c r="L41" s="70">
        <f t="shared" si="0"/>
        <v>4.8</v>
      </c>
      <c r="M41" s="70">
        <f t="shared" si="1"/>
        <v>336</v>
      </c>
      <c r="N41" s="74"/>
      <c r="O41" s="74"/>
      <c r="P41" s="74"/>
      <c r="Q41" s="74"/>
      <c r="R41" s="66"/>
      <c r="S41" s="77">
        <f t="shared" si="2"/>
        <v>144</v>
      </c>
      <c r="T41" s="78"/>
    </row>
    <row r="42" s="59" customFormat="1" ht="33.8" customHeight="1" spans="1:20">
      <c r="A42" s="42">
        <v>40</v>
      </c>
      <c r="B42" s="49" t="s">
        <v>81</v>
      </c>
      <c r="C42" s="49" t="s">
        <v>1019</v>
      </c>
      <c r="D42" s="49" t="s">
        <v>1020</v>
      </c>
      <c r="E42" s="49">
        <v>2016</v>
      </c>
      <c r="F42" s="49">
        <v>1</v>
      </c>
      <c r="G42" s="50" t="s">
        <v>977</v>
      </c>
      <c r="H42" s="53">
        <v>32</v>
      </c>
      <c r="I42" s="53">
        <v>2</v>
      </c>
      <c r="J42" s="53">
        <v>106</v>
      </c>
      <c r="K42" s="42">
        <v>1.1</v>
      </c>
      <c r="L42" s="51">
        <f t="shared" si="0"/>
        <v>35.2</v>
      </c>
      <c r="M42" s="42">
        <f t="shared" si="1"/>
        <v>2464</v>
      </c>
      <c r="N42" s="42">
        <v>1</v>
      </c>
      <c r="O42" s="42">
        <v>8</v>
      </c>
      <c r="P42" s="42">
        <f>O42*120</f>
        <v>960</v>
      </c>
      <c r="Q42" s="42">
        <f t="shared" ref="Q42:Q44" si="7">M42+P42</f>
        <v>3424</v>
      </c>
      <c r="R42" s="56">
        <f>Q42+Q43</f>
        <v>6180</v>
      </c>
      <c r="S42" s="76">
        <f t="shared" si="2"/>
        <v>1056</v>
      </c>
      <c r="T42" s="55">
        <f>S42+S43</f>
        <v>1980</v>
      </c>
    </row>
    <row r="43" s="59" customFormat="1" ht="33.8" customHeight="1" spans="1:20">
      <c r="A43" s="42">
        <v>41</v>
      </c>
      <c r="B43" s="43" t="s">
        <v>81</v>
      </c>
      <c r="C43" s="43" t="s">
        <v>1021</v>
      </c>
      <c r="D43" s="43" t="s">
        <v>1022</v>
      </c>
      <c r="E43" s="51">
        <v>2016</v>
      </c>
      <c r="F43" s="42">
        <v>1</v>
      </c>
      <c r="G43" s="43" t="s">
        <v>992</v>
      </c>
      <c r="H43" s="42">
        <v>28</v>
      </c>
      <c r="I43" s="43">
        <v>2</v>
      </c>
      <c r="J43" s="43">
        <v>107</v>
      </c>
      <c r="K43" s="42">
        <v>1.1</v>
      </c>
      <c r="L43" s="51">
        <f t="shared" si="0"/>
        <v>30.8</v>
      </c>
      <c r="M43" s="42">
        <f t="shared" si="1"/>
        <v>2156</v>
      </c>
      <c r="N43" s="42">
        <v>1</v>
      </c>
      <c r="O43" s="42">
        <v>5</v>
      </c>
      <c r="P43" s="42">
        <f>120*O43</f>
        <v>600</v>
      </c>
      <c r="Q43" s="42">
        <f t="shared" si="7"/>
        <v>2756</v>
      </c>
      <c r="R43" s="57"/>
      <c r="S43" s="76">
        <f t="shared" si="2"/>
        <v>924</v>
      </c>
      <c r="T43" s="55"/>
    </row>
    <row r="44" s="61" customFormat="1" ht="25.5" spans="1:20">
      <c r="A44" s="42">
        <v>42</v>
      </c>
      <c r="B44" s="51" t="s">
        <v>64</v>
      </c>
      <c r="C44" s="51" t="s">
        <v>1023</v>
      </c>
      <c r="D44" s="51" t="s">
        <v>1024</v>
      </c>
      <c r="E44" s="51">
        <v>2016</v>
      </c>
      <c r="F44" s="51">
        <v>1</v>
      </c>
      <c r="G44" s="52" t="s">
        <v>977</v>
      </c>
      <c r="H44" s="69">
        <v>16</v>
      </c>
      <c r="I44" s="69">
        <v>2</v>
      </c>
      <c r="J44" s="69">
        <v>123</v>
      </c>
      <c r="K44" s="51">
        <v>1.1</v>
      </c>
      <c r="L44" s="51">
        <f t="shared" si="0"/>
        <v>17.6</v>
      </c>
      <c r="M44" s="51">
        <f t="shared" si="1"/>
        <v>1232</v>
      </c>
      <c r="N44" s="51">
        <v>1</v>
      </c>
      <c r="O44" s="51">
        <v>4</v>
      </c>
      <c r="P44" s="51">
        <v>480</v>
      </c>
      <c r="Q44" s="51">
        <f t="shared" si="7"/>
        <v>1712</v>
      </c>
      <c r="R44" s="51"/>
      <c r="S44" s="76">
        <f t="shared" si="2"/>
        <v>528</v>
      </c>
      <c r="T44" s="79">
        <f>S44</f>
        <v>528</v>
      </c>
    </row>
    <row r="45" s="59" customFormat="1" ht="32" customHeight="1" spans="1:20">
      <c r="A45" s="42">
        <v>43</v>
      </c>
      <c r="B45" s="49" t="s">
        <v>52</v>
      </c>
      <c r="C45" s="49" t="s">
        <v>1025</v>
      </c>
      <c r="D45" s="49" t="s">
        <v>1026</v>
      </c>
      <c r="E45" s="49">
        <v>2017</v>
      </c>
      <c r="F45" s="49">
        <v>1</v>
      </c>
      <c r="G45" s="50" t="s">
        <v>1016</v>
      </c>
      <c r="H45" s="53">
        <v>48</v>
      </c>
      <c r="I45" s="53">
        <v>3.5</v>
      </c>
      <c r="J45" s="53">
        <v>111</v>
      </c>
      <c r="K45" s="42">
        <v>1.1</v>
      </c>
      <c r="L45" s="51">
        <f t="shared" si="0"/>
        <v>52.8</v>
      </c>
      <c r="M45" s="42">
        <f t="shared" si="1"/>
        <v>3696</v>
      </c>
      <c r="N45" s="56">
        <v>1</v>
      </c>
      <c r="O45" s="56">
        <v>12</v>
      </c>
      <c r="P45" s="56">
        <f>O45*120</f>
        <v>1440</v>
      </c>
      <c r="Q45" s="56">
        <f>M45+M46+M47+P45</f>
        <v>12864</v>
      </c>
      <c r="R45" s="42"/>
      <c r="S45" s="76">
        <f t="shared" si="2"/>
        <v>1584</v>
      </c>
      <c r="T45" s="55">
        <f>SUM(S45:S47)</f>
        <v>4896</v>
      </c>
    </row>
    <row r="46" s="59" customFormat="1" ht="38" customHeight="1" spans="1:20">
      <c r="A46" s="42">
        <v>44</v>
      </c>
      <c r="B46" s="49" t="s">
        <v>52</v>
      </c>
      <c r="C46" s="49" t="s">
        <v>1025</v>
      </c>
      <c r="D46" s="49" t="s">
        <v>1026</v>
      </c>
      <c r="E46" s="49">
        <v>2017</v>
      </c>
      <c r="F46" s="49">
        <v>2</v>
      </c>
      <c r="G46" s="50" t="s">
        <v>1017</v>
      </c>
      <c r="H46" s="53">
        <v>48</v>
      </c>
      <c r="I46" s="53">
        <v>3.5</v>
      </c>
      <c r="J46" s="53">
        <v>144</v>
      </c>
      <c r="K46" s="42">
        <v>1.2</v>
      </c>
      <c r="L46" s="51">
        <f t="shared" si="0"/>
        <v>57.6</v>
      </c>
      <c r="M46" s="42">
        <f t="shared" si="1"/>
        <v>4032</v>
      </c>
      <c r="N46" s="58"/>
      <c r="O46" s="58"/>
      <c r="P46" s="58"/>
      <c r="Q46" s="58"/>
      <c r="R46" s="42"/>
      <c r="S46" s="76">
        <f t="shared" si="2"/>
        <v>1728</v>
      </c>
      <c r="T46" s="55"/>
    </row>
    <row r="47" s="59" customFormat="1" ht="32" customHeight="1" spans="1:20">
      <c r="A47" s="42">
        <v>45</v>
      </c>
      <c r="B47" s="49" t="s">
        <v>52</v>
      </c>
      <c r="C47" s="49" t="s">
        <v>1025</v>
      </c>
      <c r="D47" s="49" t="s">
        <v>1026</v>
      </c>
      <c r="E47" s="49">
        <v>2017</v>
      </c>
      <c r="F47" s="49">
        <v>3</v>
      </c>
      <c r="G47" s="50" t="s">
        <v>1018</v>
      </c>
      <c r="H47" s="53">
        <v>48</v>
      </c>
      <c r="I47" s="53">
        <v>3.5</v>
      </c>
      <c r="J47" s="53">
        <v>109</v>
      </c>
      <c r="K47" s="42">
        <v>1.1</v>
      </c>
      <c r="L47" s="51">
        <f t="shared" si="0"/>
        <v>52.8</v>
      </c>
      <c r="M47" s="42">
        <f t="shared" si="1"/>
        <v>3696</v>
      </c>
      <c r="N47" s="57"/>
      <c r="O47" s="57"/>
      <c r="P47" s="57"/>
      <c r="Q47" s="57"/>
      <c r="R47" s="42"/>
      <c r="S47" s="76">
        <f t="shared" si="2"/>
        <v>1584</v>
      </c>
      <c r="T47" s="55"/>
    </row>
    <row r="48" s="59" customFormat="1" ht="32" customHeight="1" spans="1:20">
      <c r="A48" s="42">
        <v>46</v>
      </c>
      <c r="B48" s="49" t="s">
        <v>12</v>
      </c>
      <c r="C48" s="49" t="s">
        <v>1014</v>
      </c>
      <c r="D48" s="49" t="s">
        <v>1015</v>
      </c>
      <c r="E48" s="49">
        <v>2017</v>
      </c>
      <c r="F48" s="49">
        <v>1</v>
      </c>
      <c r="G48" s="50" t="s">
        <v>1016</v>
      </c>
      <c r="H48" s="53">
        <v>24</v>
      </c>
      <c r="I48" s="53">
        <v>3.5</v>
      </c>
      <c r="J48" s="53">
        <v>110</v>
      </c>
      <c r="K48" s="42">
        <v>1.1</v>
      </c>
      <c r="L48" s="51">
        <f t="shared" si="0"/>
        <v>26.4</v>
      </c>
      <c r="M48" s="42">
        <f t="shared" si="1"/>
        <v>1848</v>
      </c>
      <c r="N48" s="56">
        <v>1</v>
      </c>
      <c r="O48" s="56">
        <v>6</v>
      </c>
      <c r="P48" s="56">
        <f>O48*120</f>
        <v>720</v>
      </c>
      <c r="Q48" s="56">
        <f>M48+M49+M50+P48</f>
        <v>6432</v>
      </c>
      <c r="R48" s="42"/>
      <c r="S48" s="76">
        <f t="shared" si="2"/>
        <v>792</v>
      </c>
      <c r="T48" s="55">
        <f>SUM(S48:S50)</f>
        <v>2448</v>
      </c>
    </row>
    <row r="49" s="59" customFormat="1" ht="32" customHeight="1" spans="1:20">
      <c r="A49" s="42">
        <v>47</v>
      </c>
      <c r="B49" s="49" t="s">
        <v>12</v>
      </c>
      <c r="C49" s="49" t="s">
        <v>1014</v>
      </c>
      <c r="D49" s="49" t="s">
        <v>1015</v>
      </c>
      <c r="E49" s="49">
        <v>2017</v>
      </c>
      <c r="F49" s="49">
        <v>2</v>
      </c>
      <c r="G49" s="50" t="s">
        <v>1017</v>
      </c>
      <c r="H49" s="53">
        <v>24</v>
      </c>
      <c r="I49" s="53">
        <v>3.5</v>
      </c>
      <c r="J49" s="53">
        <v>149</v>
      </c>
      <c r="K49" s="42">
        <v>1.2</v>
      </c>
      <c r="L49" s="51">
        <f t="shared" si="0"/>
        <v>28.8</v>
      </c>
      <c r="M49" s="42">
        <f t="shared" si="1"/>
        <v>2016</v>
      </c>
      <c r="N49" s="58"/>
      <c r="O49" s="58"/>
      <c r="P49" s="58"/>
      <c r="Q49" s="58"/>
      <c r="R49" s="42"/>
      <c r="S49" s="76">
        <f t="shared" si="2"/>
        <v>864</v>
      </c>
      <c r="T49" s="55"/>
    </row>
    <row r="50" s="59" customFormat="1" ht="32" customHeight="1" spans="1:20">
      <c r="A50" s="42">
        <v>48</v>
      </c>
      <c r="B50" s="49" t="s">
        <v>12</v>
      </c>
      <c r="C50" s="49" t="s">
        <v>1014</v>
      </c>
      <c r="D50" s="49" t="s">
        <v>1015</v>
      </c>
      <c r="E50" s="49">
        <v>2017</v>
      </c>
      <c r="F50" s="49">
        <v>3</v>
      </c>
      <c r="G50" s="50" t="s">
        <v>1018</v>
      </c>
      <c r="H50" s="53">
        <v>24</v>
      </c>
      <c r="I50" s="53">
        <v>3.5</v>
      </c>
      <c r="J50" s="53">
        <v>102</v>
      </c>
      <c r="K50" s="42">
        <v>1.1</v>
      </c>
      <c r="L50" s="51">
        <f t="shared" si="0"/>
        <v>26.4</v>
      </c>
      <c r="M50" s="42">
        <f t="shared" si="1"/>
        <v>1848</v>
      </c>
      <c r="N50" s="57"/>
      <c r="O50" s="57"/>
      <c r="P50" s="57"/>
      <c r="Q50" s="57"/>
      <c r="R50" s="42"/>
      <c r="S50" s="76">
        <f t="shared" si="2"/>
        <v>792</v>
      </c>
      <c r="T50" s="55"/>
    </row>
    <row r="51" s="59" customFormat="1" ht="32" customHeight="1" spans="1:20">
      <c r="A51" s="42">
        <v>49</v>
      </c>
      <c r="B51" s="49" t="s">
        <v>89</v>
      </c>
      <c r="C51" s="49" t="s">
        <v>1014</v>
      </c>
      <c r="D51" s="49" t="s">
        <v>1015</v>
      </c>
      <c r="E51" s="49">
        <v>2017</v>
      </c>
      <c r="F51" s="49">
        <v>1</v>
      </c>
      <c r="G51" s="50" t="s">
        <v>1016</v>
      </c>
      <c r="H51" s="53">
        <v>8</v>
      </c>
      <c r="I51" s="53">
        <v>3.5</v>
      </c>
      <c r="J51" s="53">
        <v>110</v>
      </c>
      <c r="K51" s="42">
        <v>1.1</v>
      </c>
      <c r="L51" s="51">
        <f t="shared" si="0"/>
        <v>8.8</v>
      </c>
      <c r="M51" s="42">
        <f t="shared" si="1"/>
        <v>616</v>
      </c>
      <c r="N51" s="56">
        <v>1</v>
      </c>
      <c r="O51" s="56">
        <v>3</v>
      </c>
      <c r="P51" s="56">
        <f>O51*120</f>
        <v>360</v>
      </c>
      <c r="Q51" s="56">
        <f>M51+M52+M53+P51</f>
        <v>2264</v>
      </c>
      <c r="R51" s="42"/>
      <c r="S51" s="76">
        <f t="shared" si="2"/>
        <v>264</v>
      </c>
      <c r="T51" s="55">
        <f>SUM(S51:S53)</f>
        <v>816</v>
      </c>
    </row>
    <row r="52" s="59" customFormat="1" ht="32" customHeight="1" spans="1:20">
      <c r="A52" s="42">
        <v>50</v>
      </c>
      <c r="B52" s="49" t="s">
        <v>89</v>
      </c>
      <c r="C52" s="49" t="s">
        <v>1014</v>
      </c>
      <c r="D52" s="49" t="s">
        <v>1015</v>
      </c>
      <c r="E52" s="49">
        <v>2017</v>
      </c>
      <c r="F52" s="49">
        <v>2</v>
      </c>
      <c r="G52" s="50" t="s">
        <v>1017</v>
      </c>
      <c r="H52" s="53">
        <v>8</v>
      </c>
      <c r="I52" s="53">
        <v>3.5</v>
      </c>
      <c r="J52" s="53">
        <v>149</v>
      </c>
      <c r="K52" s="42">
        <v>1.2</v>
      </c>
      <c r="L52" s="51">
        <f t="shared" si="0"/>
        <v>9.6</v>
      </c>
      <c r="M52" s="42">
        <f t="shared" si="1"/>
        <v>672</v>
      </c>
      <c r="N52" s="58"/>
      <c r="O52" s="58"/>
      <c r="P52" s="58"/>
      <c r="Q52" s="58"/>
      <c r="R52" s="42"/>
      <c r="S52" s="76">
        <f t="shared" si="2"/>
        <v>288</v>
      </c>
      <c r="T52" s="55"/>
    </row>
    <row r="53" s="59" customFormat="1" ht="32" customHeight="1" spans="1:20">
      <c r="A53" s="42">
        <v>51</v>
      </c>
      <c r="B53" s="49" t="s">
        <v>89</v>
      </c>
      <c r="C53" s="49" t="s">
        <v>1014</v>
      </c>
      <c r="D53" s="49" t="s">
        <v>1015</v>
      </c>
      <c r="E53" s="49">
        <v>2017</v>
      </c>
      <c r="F53" s="49">
        <v>3</v>
      </c>
      <c r="G53" s="50" t="s">
        <v>1018</v>
      </c>
      <c r="H53" s="53">
        <v>8</v>
      </c>
      <c r="I53" s="53">
        <v>3.5</v>
      </c>
      <c r="J53" s="53">
        <v>102</v>
      </c>
      <c r="K53" s="42">
        <v>1.1</v>
      </c>
      <c r="L53" s="51">
        <f t="shared" si="0"/>
        <v>8.8</v>
      </c>
      <c r="M53" s="42">
        <f t="shared" si="1"/>
        <v>616</v>
      </c>
      <c r="N53" s="57"/>
      <c r="O53" s="58"/>
      <c r="P53" s="57"/>
      <c r="Q53" s="57"/>
      <c r="R53" s="42"/>
      <c r="S53" s="76">
        <f t="shared" si="2"/>
        <v>264</v>
      </c>
      <c r="T53" s="55"/>
    </row>
    <row r="54" s="59" customFormat="1" ht="32" customHeight="1" spans="1:20">
      <c r="A54" s="42">
        <v>52</v>
      </c>
      <c r="B54" s="49" t="s">
        <v>36</v>
      </c>
      <c r="C54" s="49" t="s">
        <v>1027</v>
      </c>
      <c r="D54" s="49" t="s">
        <v>1028</v>
      </c>
      <c r="E54" s="49">
        <v>2017</v>
      </c>
      <c r="F54" s="49">
        <v>1</v>
      </c>
      <c r="G54" s="50" t="s">
        <v>1016</v>
      </c>
      <c r="H54" s="53">
        <v>20</v>
      </c>
      <c r="I54" s="53">
        <v>3</v>
      </c>
      <c r="J54" s="53">
        <v>107</v>
      </c>
      <c r="K54" s="42">
        <v>1.1</v>
      </c>
      <c r="L54" s="51">
        <f t="shared" si="0"/>
        <v>22</v>
      </c>
      <c r="M54" s="42">
        <f t="shared" si="1"/>
        <v>1540</v>
      </c>
      <c r="N54" s="56">
        <v>1</v>
      </c>
      <c r="O54" s="56">
        <v>5</v>
      </c>
      <c r="P54" s="56">
        <f>O54*120</f>
        <v>600</v>
      </c>
      <c r="Q54" s="56">
        <f>M54+M55+M56+P54</f>
        <v>5360</v>
      </c>
      <c r="R54" s="42"/>
      <c r="S54" s="76">
        <f t="shared" si="2"/>
        <v>660</v>
      </c>
      <c r="T54" s="55">
        <f>SUM(S54:S56)</f>
        <v>2040</v>
      </c>
    </row>
    <row r="55" s="59" customFormat="1" ht="39" customHeight="1" spans="1:20">
      <c r="A55" s="42">
        <v>53</v>
      </c>
      <c r="B55" s="49" t="s">
        <v>36</v>
      </c>
      <c r="C55" s="49" t="s">
        <v>1027</v>
      </c>
      <c r="D55" s="49" t="s">
        <v>1028</v>
      </c>
      <c r="E55" s="49">
        <v>2017</v>
      </c>
      <c r="F55" s="49">
        <v>2</v>
      </c>
      <c r="G55" s="50" t="s">
        <v>1017</v>
      </c>
      <c r="H55" s="53">
        <v>20</v>
      </c>
      <c r="I55" s="53">
        <v>3</v>
      </c>
      <c r="J55" s="53">
        <v>145</v>
      </c>
      <c r="K55" s="42">
        <v>1.2</v>
      </c>
      <c r="L55" s="51">
        <f t="shared" si="0"/>
        <v>24</v>
      </c>
      <c r="M55" s="42">
        <f t="shared" si="1"/>
        <v>1680</v>
      </c>
      <c r="N55" s="58"/>
      <c r="O55" s="58"/>
      <c r="P55" s="58"/>
      <c r="Q55" s="58"/>
      <c r="R55" s="42"/>
      <c r="S55" s="76">
        <f t="shared" si="2"/>
        <v>720</v>
      </c>
      <c r="T55" s="55"/>
    </row>
    <row r="56" s="59" customFormat="1" ht="32" customHeight="1" spans="1:20">
      <c r="A56" s="42">
        <v>54</v>
      </c>
      <c r="B56" s="49" t="s">
        <v>36</v>
      </c>
      <c r="C56" s="49" t="s">
        <v>1029</v>
      </c>
      <c r="D56" s="49" t="s">
        <v>1028</v>
      </c>
      <c r="E56" s="49">
        <v>2017</v>
      </c>
      <c r="F56" s="49">
        <v>1</v>
      </c>
      <c r="G56" s="50" t="s">
        <v>1018</v>
      </c>
      <c r="H56" s="53">
        <v>20</v>
      </c>
      <c r="I56" s="53">
        <v>3</v>
      </c>
      <c r="J56" s="53">
        <v>101</v>
      </c>
      <c r="K56" s="42">
        <v>1.1</v>
      </c>
      <c r="L56" s="51">
        <f t="shared" si="0"/>
        <v>22</v>
      </c>
      <c r="M56" s="42">
        <f t="shared" si="1"/>
        <v>1540</v>
      </c>
      <c r="N56" s="57"/>
      <c r="O56" s="57"/>
      <c r="P56" s="57"/>
      <c r="Q56" s="57"/>
      <c r="R56" s="42"/>
      <c r="S56" s="76">
        <f t="shared" si="2"/>
        <v>660</v>
      </c>
      <c r="T56" s="55"/>
    </row>
    <row r="57" s="59" customFormat="1" ht="32" customHeight="1" spans="1:20">
      <c r="A57" s="42">
        <v>55</v>
      </c>
      <c r="B57" s="49" t="s">
        <v>57</v>
      </c>
      <c r="C57" s="49" t="s">
        <v>1027</v>
      </c>
      <c r="D57" s="49" t="s">
        <v>1028</v>
      </c>
      <c r="E57" s="49">
        <v>2017</v>
      </c>
      <c r="F57" s="49">
        <v>1</v>
      </c>
      <c r="G57" s="50" t="s">
        <v>1016</v>
      </c>
      <c r="H57" s="53">
        <v>20</v>
      </c>
      <c r="I57" s="53">
        <v>3</v>
      </c>
      <c r="J57" s="53">
        <v>107</v>
      </c>
      <c r="K57" s="42">
        <v>1.1</v>
      </c>
      <c r="L57" s="51">
        <f t="shared" si="0"/>
        <v>22</v>
      </c>
      <c r="M57" s="42">
        <f t="shared" si="1"/>
        <v>1540</v>
      </c>
      <c r="N57" s="56">
        <v>1</v>
      </c>
      <c r="O57" s="56">
        <v>5</v>
      </c>
      <c r="P57" s="56">
        <f>O57*120</f>
        <v>600</v>
      </c>
      <c r="Q57" s="56">
        <f>M57+M58+M59+P57</f>
        <v>5360</v>
      </c>
      <c r="R57" s="42"/>
      <c r="S57" s="76">
        <f t="shared" si="2"/>
        <v>660</v>
      </c>
      <c r="T57" s="55">
        <f>SUM(S57:S59)</f>
        <v>2040</v>
      </c>
    </row>
    <row r="58" s="59" customFormat="1" ht="41" customHeight="1" spans="1:20">
      <c r="A58" s="42">
        <v>56</v>
      </c>
      <c r="B58" s="49" t="s">
        <v>57</v>
      </c>
      <c r="C58" s="49" t="s">
        <v>1027</v>
      </c>
      <c r="D58" s="49" t="s">
        <v>1028</v>
      </c>
      <c r="E58" s="49">
        <v>2017</v>
      </c>
      <c r="F58" s="49">
        <v>2</v>
      </c>
      <c r="G58" s="50" t="s">
        <v>1017</v>
      </c>
      <c r="H58" s="53">
        <v>20</v>
      </c>
      <c r="I58" s="53">
        <v>3</v>
      </c>
      <c r="J58" s="53">
        <v>145</v>
      </c>
      <c r="K58" s="42">
        <v>1.2</v>
      </c>
      <c r="L58" s="51">
        <f t="shared" si="0"/>
        <v>24</v>
      </c>
      <c r="M58" s="42">
        <f t="shared" si="1"/>
        <v>1680</v>
      </c>
      <c r="N58" s="58"/>
      <c r="O58" s="58"/>
      <c r="P58" s="58"/>
      <c r="Q58" s="58"/>
      <c r="R58" s="42"/>
      <c r="S58" s="76">
        <f t="shared" si="2"/>
        <v>720</v>
      </c>
      <c r="T58" s="55"/>
    </row>
    <row r="59" s="59" customFormat="1" ht="32" customHeight="1" spans="1:20">
      <c r="A59" s="42">
        <v>57</v>
      </c>
      <c r="B59" s="49" t="s">
        <v>57</v>
      </c>
      <c r="C59" s="49" t="s">
        <v>1029</v>
      </c>
      <c r="D59" s="49" t="s">
        <v>1028</v>
      </c>
      <c r="E59" s="49">
        <v>2017</v>
      </c>
      <c r="F59" s="49">
        <v>1</v>
      </c>
      <c r="G59" s="50" t="s">
        <v>1018</v>
      </c>
      <c r="H59" s="53">
        <v>20</v>
      </c>
      <c r="I59" s="53">
        <v>3</v>
      </c>
      <c r="J59" s="53">
        <v>101</v>
      </c>
      <c r="K59" s="42">
        <v>1.1</v>
      </c>
      <c r="L59" s="51">
        <f t="shared" si="0"/>
        <v>22</v>
      </c>
      <c r="M59" s="42">
        <f t="shared" si="1"/>
        <v>1540</v>
      </c>
      <c r="N59" s="57"/>
      <c r="O59" s="57"/>
      <c r="P59" s="57"/>
      <c r="Q59" s="57"/>
      <c r="R59" s="42"/>
      <c r="S59" s="76">
        <f t="shared" si="2"/>
        <v>660</v>
      </c>
      <c r="T59" s="55"/>
    </row>
    <row r="60" s="59" customFormat="1" ht="32" customHeight="1" spans="1:20">
      <c r="A60" s="42">
        <v>58</v>
      </c>
      <c r="B60" s="49" t="s">
        <v>13</v>
      </c>
      <c r="C60" s="49" t="s">
        <v>1030</v>
      </c>
      <c r="D60" s="49" t="s">
        <v>1031</v>
      </c>
      <c r="E60" s="49">
        <v>2017</v>
      </c>
      <c r="F60" s="49">
        <v>1</v>
      </c>
      <c r="G60" s="50" t="s">
        <v>1016</v>
      </c>
      <c r="H60" s="53">
        <v>24</v>
      </c>
      <c r="I60" s="53">
        <v>2</v>
      </c>
      <c r="J60" s="53">
        <v>107</v>
      </c>
      <c r="K60" s="42">
        <v>1.1</v>
      </c>
      <c r="L60" s="51">
        <f t="shared" si="0"/>
        <v>26.4</v>
      </c>
      <c r="M60" s="42">
        <f t="shared" si="1"/>
        <v>1848</v>
      </c>
      <c r="N60" s="56">
        <v>1</v>
      </c>
      <c r="O60" s="56">
        <v>6</v>
      </c>
      <c r="P60" s="56">
        <f>O60*120</f>
        <v>720</v>
      </c>
      <c r="Q60" s="56">
        <f>M60+M61+M62+P60</f>
        <v>6432</v>
      </c>
      <c r="R60" s="42"/>
      <c r="S60" s="76">
        <f t="shared" si="2"/>
        <v>792</v>
      </c>
      <c r="T60" s="55">
        <f>SUM(S60:S62)</f>
        <v>2448</v>
      </c>
    </row>
    <row r="61" s="59" customFormat="1" ht="44" customHeight="1" spans="1:20">
      <c r="A61" s="42">
        <v>59</v>
      </c>
      <c r="B61" s="49" t="s">
        <v>13</v>
      </c>
      <c r="C61" s="49" t="s">
        <v>1030</v>
      </c>
      <c r="D61" s="49" t="s">
        <v>1031</v>
      </c>
      <c r="E61" s="49">
        <v>2017</v>
      </c>
      <c r="F61" s="49">
        <v>2</v>
      </c>
      <c r="G61" s="50" t="s">
        <v>1017</v>
      </c>
      <c r="H61" s="53">
        <v>24</v>
      </c>
      <c r="I61" s="53">
        <v>2</v>
      </c>
      <c r="J61" s="53">
        <v>153</v>
      </c>
      <c r="K61" s="42">
        <v>1.2</v>
      </c>
      <c r="L61" s="51">
        <f t="shared" si="0"/>
        <v>28.8</v>
      </c>
      <c r="M61" s="42">
        <f t="shared" si="1"/>
        <v>2016</v>
      </c>
      <c r="N61" s="58"/>
      <c r="O61" s="58"/>
      <c r="P61" s="58"/>
      <c r="Q61" s="58"/>
      <c r="R61" s="42"/>
      <c r="S61" s="76">
        <f t="shared" si="2"/>
        <v>864</v>
      </c>
      <c r="T61" s="55"/>
    </row>
    <row r="62" s="59" customFormat="1" ht="32" customHeight="1" spans="1:20">
      <c r="A62" s="42">
        <v>60</v>
      </c>
      <c r="B62" s="49" t="s">
        <v>13</v>
      </c>
      <c r="C62" s="49" t="s">
        <v>1030</v>
      </c>
      <c r="D62" s="49" t="s">
        <v>1031</v>
      </c>
      <c r="E62" s="49">
        <v>2017</v>
      </c>
      <c r="F62" s="49">
        <v>3</v>
      </c>
      <c r="G62" s="50" t="s">
        <v>1018</v>
      </c>
      <c r="H62" s="53">
        <v>24</v>
      </c>
      <c r="I62" s="53">
        <v>2</v>
      </c>
      <c r="J62" s="53">
        <v>103</v>
      </c>
      <c r="K62" s="42">
        <v>1.1</v>
      </c>
      <c r="L62" s="51">
        <f t="shared" si="0"/>
        <v>26.4</v>
      </c>
      <c r="M62" s="42">
        <f t="shared" si="1"/>
        <v>1848</v>
      </c>
      <c r="N62" s="57"/>
      <c r="O62" s="57"/>
      <c r="P62" s="57"/>
      <c r="Q62" s="57"/>
      <c r="R62" s="42"/>
      <c r="S62" s="76">
        <f t="shared" si="2"/>
        <v>792</v>
      </c>
      <c r="T62" s="55"/>
    </row>
    <row r="63" s="59" customFormat="1" ht="32" customHeight="1" spans="1:20">
      <c r="A63" s="42">
        <v>61</v>
      </c>
      <c r="B63" s="49" t="s">
        <v>5</v>
      </c>
      <c r="C63" s="49" t="s">
        <v>1032</v>
      </c>
      <c r="D63" s="49" t="s">
        <v>1033</v>
      </c>
      <c r="E63" s="49">
        <v>2017</v>
      </c>
      <c r="F63" s="49">
        <v>1</v>
      </c>
      <c r="G63" s="50" t="s">
        <v>1016</v>
      </c>
      <c r="H63" s="53">
        <v>20</v>
      </c>
      <c r="I63" s="53">
        <v>4</v>
      </c>
      <c r="J63" s="53">
        <v>107</v>
      </c>
      <c r="K63" s="42">
        <v>1.1</v>
      </c>
      <c r="L63" s="51">
        <f t="shared" si="0"/>
        <v>22</v>
      </c>
      <c r="M63" s="42">
        <f t="shared" si="1"/>
        <v>1540</v>
      </c>
      <c r="N63" s="56">
        <v>1</v>
      </c>
      <c r="O63" s="56">
        <v>5</v>
      </c>
      <c r="P63" s="56">
        <f>O63*120</f>
        <v>600</v>
      </c>
      <c r="Q63" s="56">
        <f>M63+M64+M65+P63</f>
        <v>5360</v>
      </c>
      <c r="R63" s="42"/>
      <c r="S63" s="76">
        <f t="shared" si="2"/>
        <v>660</v>
      </c>
      <c r="T63" s="55">
        <f>SUM(S63:S65)</f>
        <v>2040</v>
      </c>
    </row>
    <row r="64" s="59" customFormat="1" ht="42" customHeight="1" spans="1:20">
      <c r="A64" s="42">
        <v>62</v>
      </c>
      <c r="B64" s="49" t="s">
        <v>5</v>
      </c>
      <c r="C64" s="49" t="s">
        <v>1032</v>
      </c>
      <c r="D64" s="49" t="s">
        <v>1033</v>
      </c>
      <c r="E64" s="49">
        <v>2017</v>
      </c>
      <c r="F64" s="49">
        <v>2</v>
      </c>
      <c r="G64" s="50" t="s">
        <v>1017</v>
      </c>
      <c r="H64" s="53">
        <v>20</v>
      </c>
      <c r="I64" s="53">
        <v>4</v>
      </c>
      <c r="J64" s="53">
        <v>155</v>
      </c>
      <c r="K64" s="42">
        <v>1.2</v>
      </c>
      <c r="L64" s="51">
        <f t="shared" si="0"/>
        <v>24</v>
      </c>
      <c r="M64" s="42">
        <f t="shared" si="1"/>
        <v>1680</v>
      </c>
      <c r="N64" s="58"/>
      <c r="O64" s="58"/>
      <c r="P64" s="58"/>
      <c r="Q64" s="58"/>
      <c r="R64" s="42"/>
      <c r="S64" s="76">
        <f t="shared" si="2"/>
        <v>720</v>
      </c>
      <c r="T64" s="55"/>
    </row>
    <row r="65" s="59" customFormat="1" ht="32" customHeight="1" spans="1:20">
      <c r="A65" s="42">
        <v>63</v>
      </c>
      <c r="B65" s="49" t="s">
        <v>5</v>
      </c>
      <c r="C65" s="49" t="s">
        <v>1032</v>
      </c>
      <c r="D65" s="49" t="s">
        <v>1033</v>
      </c>
      <c r="E65" s="49">
        <v>2017</v>
      </c>
      <c r="F65" s="49">
        <v>3</v>
      </c>
      <c r="G65" s="50" t="s">
        <v>1018</v>
      </c>
      <c r="H65" s="53">
        <v>20</v>
      </c>
      <c r="I65" s="53">
        <v>4</v>
      </c>
      <c r="J65" s="53">
        <v>110</v>
      </c>
      <c r="K65" s="42">
        <v>1.1</v>
      </c>
      <c r="L65" s="51">
        <f t="shared" si="0"/>
        <v>22</v>
      </c>
      <c r="M65" s="42">
        <f t="shared" si="1"/>
        <v>1540</v>
      </c>
      <c r="N65" s="57"/>
      <c r="O65" s="57"/>
      <c r="P65" s="57"/>
      <c r="Q65" s="57"/>
      <c r="R65" s="42"/>
      <c r="S65" s="76">
        <f t="shared" si="2"/>
        <v>660</v>
      </c>
      <c r="T65" s="55"/>
    </row>
    <row r="66" s="59" customFormat="1" ht="32" customHeight="1" spans="1:20">
      <c r="A66" s="42">
        <v>64</v>
      </c>
      <c r="B66" s="49" t="s">
        <v>51</v>
      </c>
      <c r="C66" s="49" t="s">
        <v>1032</v>
      </c>
      <c r="D66" s="49" t="s">
        <v>1033</v>
      </c>
      <c r="E66" s="49">
        <v>2017</v>
      </c>
      <c r="F66" s="49">
        <v>1</v>
      </c>
      <c r="G66" s="50" t="s">
        <v>1016</v>
      </c>
      <c r="H66" s="53">
        <v>12</v>
      </c>
      <c r="I66" s="53">
        <v>4</v>
      </c>
      <c r="J66" s="53">
        <v>107</v>
      </c>
      <c r="K66" s="42">
        <v>1.1</v>
      </c>
      <c r="L66" s="51">
        <f t="shared" si="0"/>
        <v>13.2</v>
      </c>
      <c r="M66" s="42">
        <f t="shared" si="1"/>
        <v>924</v>
      </c>
      <c r="N66" s="56">
        <v>1</v>
      </c>
      <c r="O66" s="56">
        <v>3</v>
      </c>
      <c r="P66" s="56">
        <f>O66*120</f>
        <v>360</v>
      </c>
      <c r="Q66" s="56">
        <f>M66+M67+M68+P66</f>
        <v>3216</v>
      </c>
      <c r="R66" s="42"/>
      <c r="S66" s="76">
        <f t="shared" si="2"/>
        <v>396</v>
      </c>
      <c r="T66" s="55">
        <f>SUM(S66:S68)</f>
        <v>1224</v>
      </c>
    </row>
    <row r="67" s="59" customFormat="1" ht="41" customHeight="1" spans="1:20">
      <c r="A67" s="42">
        <v>65</v>
      </c>
      <c r="B67" s="49" t="s">
        <v>51</v>
      </c>
      <c r="C67" s="49" t="s">
        <v>1032</v>
      </c>
      <c r="D67" s="49" t="s">
        <v>1033</v>
      </c>
      <c r="E67" s="49">
        <v>2017</v>
      </c>
      <c r="F67" s="49">
        <v>2</v>
      </c>
      <c r="G67" s="50" t="s">
        <v>1017</v>
      </c>
      <c r="H67" s="53">
        <v>12</v>
      </c>
      <c r="I67" s="53">
        <v>4</v>
      </c>
      <c r="J67" s="53">
        <v>155</v>
      </c>
      <c r="K67" s="42">
        <v>1.2</v>
      </c>
      <c r="L67" s="51">
        <f t="shared" ref="L67:L90" si="8">H67*K67</f>
        <v>14.4</v>
      </c>
      <c r="M67" s="42">
        <f t="shared" ref="M67:M90" si="9">L67*70</f>
        <v>1008</v>
      </c>
      <c r="N67" s="58"/>
      <c r="O67" s="58"/>
      <c r="P67" s="58"/>
      <c r="Q67" s="58"/>
      <c r="R67" s="42"/>
      <c r="S67" s="76">
        <f t="shared" ref="S67:S90" si="10">L67*30</f>
        <v>432</v>
      </c>
      <c r="T67" s="55"/>
    </row>
    <row r="68" s="59" customFormat="1" ht="32" customHeight="1" spans="1:20">
      <c r="A68" s="42">
        <v>66</v>
      </c>
      <c r="B68" s="49" t="s">
        <v>51</v>
      </c>
      <c r="C68" s="49" t="s">
        <v>1032</v>
      </c>
      <c r="D68" s="49" t="s">
        <v>1033</v>
      </c>
      <c r="E68" s="49">
        <v>2017</v>
      </c>
      <c r="F68" s="49">
        <v>3</v>
      </c>
      <c r="G68" s="50" t="s">
        <v>1018</v>
      </c>
      <c r="H68" s="53">
        <v>12</v>
      </c>
      <c r="I68" s="53">
        <v>4</v>
      </c>
      <c r="J68" s="53">
        <v>110</v>
      </c>
      <c r="K68" s="42">
        <v>1.1</v>
      </c>
      <c r="L68" s="51">
        <f t="shared" si="8"/>
        <v>13.2</v>
      </c>
      <c r="M68" s="42">
        <f t="shared" si="9"/>
        <v>924</v>
      </c>
      <c r="N68" s="57"/>
      <c r="O68" s="57"/>
      <c r="P68" s="57"/>
      <c r="Q68" s="57"/>
      <c r="R68" s="42"/>
      <c r="S68" s="76">
        <f t="shared" si="10"/>
        <v>396</v>
      </c>
      <c r="T68" s="55"/>
    </row>
    <row r="69" s="59" customFormat="1" ht="32" customHeight="1" spans="1:20">
      <c r="A69" s="42">
        <v>67</v>
      </c>
      <c r="B69" s="49" t="s">
        <v>10</v>
      </c>
      <c r="C69" s="49" t="s">
        <v>1032</v>
      </c>
      <c r="D69" s="49" t="s">
        <v>1033</v>
      </c>
      <c r="E69" s="49">
        <v>2017</v>
      </c>
      <c r="F69" s="49">
        <v>1</v>
      </c>
      <c r="G69" s="50" t="s">
        <v>1016</v>
      </c>
      <c r="H69" s="53">
        <v>24</v>
      </c>
      <c r="I69" s="53">
        <v>4</v>
      </c>
      <c r="J69" s="53">
        <v>107</v>
      </c>
      <c r="K69" s="42">
        <v>1.1</v>
      </c>
      <c r="L69" s="51">
        <f t="shared" si="8"/>
        <v>26.4</v>
      </c>
      <c r="M69" s="42">
        <f t="shared" si="9"/>
        <v>1848</v>
      </c>
      <c r="N69" s="56">
        <v>1</v>
      </c>
      <c r="O69" s="56">
        <v>6</v>
      </c>
      <c r="P69" s="56">
        <f>O69*120</f>
        <v>720</v>
      </c>
      <c r="Q69" s="56">
        <f>M69+M70+M71+P69</f>
        <v>6432</v>
      </c>
      <c r="R69" s="42"/>
      <c r="S69" s="76">
        <f t="shared" si="10"/>
        <v>792</v>
      </c>
      <c r="T69" s="55">
        <f>SUM(S69:S71)</f>
        <v>2448</v>
      </c>
    </row>
    <row r="70" s="59" customFormat="1" ht="41" customHeight="1" spans="1:20">
      <c r="A70" s="42">
        <v>68</v>
      </c>
      <c r="B70" s="49" t="s">
        <v>10</v>
      </c>
      <c r="C70" s="49" t="s">
        <v>1032</v>
      </c>
      <c r="D70" s="49" t="s">
        <v>1033</v>
      </c>
      <c r="E70" s="49">
        <v>2017</v>
      </c>
      <c r="F70" s="49">
        <v>2</v>
      </c>
      <c r="G70" s="50" t="s">
        <v>1017</v>
      </c>
      <c r="H70" s="53">
        <v>24</v>
      </c>
      <c r="I70" s="53">
        <v>4</v>
      </c>
      <c r="J70" s="53">
        <v>155</v>
      </c>
      <c r="K70" s="42">
        <v>1.2</v>
      </c>
      <c r="L70" s="51">
        <f t="shared" si="8"/>
        <v>28.8</v>
      </c>
      <c r="M70" s="42">
        <f t="shared" si="9"/>
        <v>2016</v>
      </c>
      <c r="N70" s="58"/>
      <c r="O70" s="58"/>
      <c r="P70" s="58"/>
      <c r="Q70" s="58"/>
      <c r="R70" s="42"/>
      <c r="S70" s="76">
        <f t="shared" si="10"/>
        <v>864</v>
      </c>
      <c r="T70" s="55"/>
    </row>
    <row r="71" s="59" customFormat="1" ht="33" customHeight="1" spans="1:20">
      <c r="A71" s="42">
        <v>69</v>
      </c>
      <c r="B71" s="49" t="s">
        <v>10</v>
      </c>
      <c r="C71" s="49" t="s">
        <v>1032</v>
      </c>
      <c r="D71" s="49" t="s">
        <v>1033</v>
      </c>
      <c r="E71" s="49">
        <v>2017</v>
      </c>
      <c r="F71" s="49">
        <v>3</v>
      </c>
      <c r="G71" s="50" t="s">
        <v>1018</v>
      </c>
      <c r="H71" s="53">
        <v>24</v>
      </c>
      <c r="I71" s="53">
        <v>4</v>
      </c>
      <c r="J71" s="53">
        <v>110</v>
      </c>
      <c r="K71" s="42">
        <v>1.1</v>
      </c>
      <c r="L71" s="51">
        <f t="shared" si="8"/>
        <v>26.4</v>
      </c>
      <c r="M71" s="42">
        <f t="shared" si="9"/>
        <v>1848</v>
      </c>
      <c r="N71" s="57"/>
      <c r="O71" s="57"/>
      <c r="P71" s="57"/>
      <c r="Q71" s="57"/>
      <c r="R71" s="42"/>
      <c r="S71" s="76">
        <f t="shared" si="10"/>
        <v>792</v>
      </c>
      <c r="T71" s="55"/>
    </row>
    <row r="72" s="59" customFormat="1" ht="32" customHeight="1" spans="1:20">
      <c r="A72" s="42">
        <v>70</v>
      </c>
      <c r="B72" s="49" t="s">
        <v>24</v>
      </c>
      <c r="C72" s="49" t="s">
        <v>1034</v>
      </c>
      <c r="D72" s="49" t="s">
        <v>1035</v>
      </c>
      <c r="E72" s="49">
        <v>2017</v>
      </c>
      <c r="F72" s="49">
        <v>3</v>
      </c>
      <c r="G72" s="50" t="s">
        <v>1018</v>
      </c>
      <c r="H72" s="53">
        <v>40</v>
      </c>
      <c r="I72" s="53">
        <v>3</v>
      </c>
      <c r="J72" s="53">
        <v>103</v>
      </c>
      <c r="K72" s="42">
        <v>1.1</v>
      </c>
      <c r="L72" s="51">
        <f t="shared" si="8"/>
        <v>44</v>
      </c>
      <c r="M72" s="42">
        <f t="shared" si="9"/>
        <v>3080</v>
      </c>
      <c r="N72" s="56">
        <v>1</v>
      </c>
      <c r="O72" s="56">
        <v>12</v>
      </c>
      <c r="P72" s="56">
        <f>O72*120</f>
        <v>1440</v>
      </c>
      <c r="Q72" s="56">
        <f>M72+M73+M74+P72</f>
        <v>11576</v>
      </c>
      <c r="R72" s="42"/>
      <c r="S72" s="76">
        <f t="shared" si="10"/>
        <v>1320</v>
      </c>
      <c r="T72" s="55">
        <f>SUM(S72:S74)</f>
        <v>4344</v>
      </c>
    </row>
    <row r="73" s="59" customFormat="1" ht="32" customHeight="1" spans="1:20">
      <c r="A73" s="42">
        <v>71</v>
      </c>
      <c r="B73" s="49" t="s">
        <v>24</v>
      </c>
      <c r="C73" s="49" t="s">
        <v>1036</v>
      </c>
      <c r="D73" s="49" t="s">
        <v>1037</v>
      </c>
      <c r="E73" s="49">
        <v>2017</v>
      </c>
      <c r="F73" s="49">
        <v>1</v>
      </c>
      <c r="G73" s="49" t="s">
        <v>287</v>
      </c>
      <c r="H73" s="53">
        <v>48</v>
      </c>
      <c r="I73" s="53">
        <v>3.5</v>
      </c>
      <c r="J73" s="53">
        <v>50</v>
      </c>
      <c r="K73" s="42">
        <v>1</v>
      </c>
      <c r="L73" s="51">
        <f t="shared" si="8"/>
        <v>48</v>
      </c>
      <c r="M73" s="42">
        <f t="shared" si="9"/>
        <v>3360</v>
      </c>
      <c r="N73" s="58"/>
      <c r="O73" s="58"/>
      <c r="P73" s="58"/>
      <c r="Q73" s="58"/>
      <c r="R73" s="42"/>
      <c r="S73" s="76">
        <f t="shared" si="10"/>
        <v>1440</v>
      </c>
      <c r="T73" s="55"/>
    </row>
    <row r="74" s="59" customFormat="1" ht="32" customHeight="1" spans="1:20">
      <c r="A74" s="42">
        <v>72</v>
      </c>
      <c r="B74" s="49" t="s">
        <v>24</v>
      </c>
      <c r="C74" s="49" t="s">
        <v>1036</v>
      </c>
      <c r="D74" s="49" t="s">
        <v>1037</v>
      </c>
      <c r="E74" s="49">
        <v>2017</v>
      </c>
      <c r="F74" s="49">
        <v>2</v>
      </c>
      <c r="G74" s="50" t="s">
        <v>1038</v>
      </c>
      <c r="H74" s="53">
        <v>48</v>
      </c>
      <c r="I74" s="53">
        <v>3.5</v>
      </c>
      <c r="J74" s="53">
        <v>108</v>
      </c>
      <c r="K74" s="42">
        <v>1.1</v>
      </c>
      <c r="L74" s="51">
        <f t="shared" si="8"/>
        <v>52.8</v>
      </c>
      <c r="M74" s="42">
        <f t="shared" si="9"/>
        <v>3696</v>
      </c>
      <c r="N74" s="57"/>
      <c r="O74" s="57"/>
      <c r="P74" s="57"/>
      <c r="Q74" s="57"/>
      <c r="R74" s="42"/>
      <c r="S74" s="76">
        <f t="shared" si="10"/>
        <v>1584</v>
      </c>
      <c r="T74" s="55"/>
    </row>
    <row r="75" s="59" customFormat="1" ht="32" customHeight="1" spans="1:20">
      <c r="A75" s="42">
        <v>73</v>
      </c>
      <c r="B75" s="49" t="s">
        <v>28</v>
      </c>
      <c r="C75" s="49" t="s">
        <v>946</v>
      </c>
      <c r="D75" s="49" t="s">
        <v>947</v>
      </c>
      <c r="E75" s="49">
        <v>2017</v>
      </c>
      <c r="F75" s="49">
        <v>7</v>
      </c>
      <c r="G75" s="50" t="s">
        <v>1018</v>
      </c>
      <c r="H75" s="53">
        <v>24</v>
      </c>
      <c r="I75" s="53">
        <v>3.5</v>
      </c>
      <c r="J75" s="53">
        <v>101</v>
      </c>
      <c r="K75" s="42">
        <v>1.1</v>
      </c>
      <c r="L75" s="51">
        <f t="shared" si="8"/>
        <v>26.4</v>
      </c>
      <c r="M75" s="42">
        <f t="shared" si="9"/>
        <v>1848</v>
      </c>
      <c r="N75" s="56">
        <v>1</v>
      </c>
      <c r="O75" s="56">
        <v>6</v>
      </c>
      <c r="P75" s="56">
        <f>O75*120</f>
        <v>720</v>
      </c>
      <c r="Q75" s="56">
        <f t="shared" ref="Q75:Q79" si="11">M75+M76+P75</f>
        <v>3828</v>
      </c>
      <c r="R75" s="56">
        <f>Q75+Q77</f>
        <v>9288</v>
      </c>
      <c r="S75" s="76">
        <f t="shared" si="10"/>
        <v>792</v>
      </c>
      <c r="T75" s="55">
        <f>SUM(S75:S78)</f>
        <v>3312</v>
      </c>
    </row>
    <row r="76" s="59" customFormat="1" ht="32" customHeight="1" spans="1:20">
      <c r="A76" s="42">
        <v>74</v>
      </c>
      <c r="B76" s="49" t="s">
        <v>28</v>
      </c>
      <c r="C76" s="49" t="s">
        <v>946</v>
      </c>
      <c r="D76" s="49" t="s">
        <v>947</v>
      </c>
      <c r="E76" s="49">
        <v>2017</v>
      </c>
      <c r="F76" s="49">
        <v>7</v>
      </c>
      <c r="G76" s="50" t="s">
        <v>952</v>
      </c>
      <c r="H76" s="53">
        <v>18</v>
      </c>
      <c r="I76" s="53">
        <v>3.5</v>
      </c>
      <c r="J76" s="53">
        <v>41</v>
      </c>
      <c r="K76" s="42">
        <v>1</v>
      </c>
      <c r="L76" s="51">
        <f t="shared" si="8"/>
        <v>18</v>
      </c>
      <c r="M76" s="42">
        <f t="shared" si="9"/>
        <v>1260</v>
      </c>
      <c r="N76" s="57"/>
      <c r="O76" s="57"/>
      <c r="P76" s="57"/>
      <c r="Q76" s="57"/>
      <c r="R76" s="58"/>
      <c r="S76" s="76">
        <f t="shared" si="10"/>
        <v>540</v>
      </c>
      <c r="T76" s="55"/>
    </row>
    <row r="77" s="59" customFormat="1" ht="33.8" customHeight="1" spans="1:20">
      <c r="A77" s="42">
        <v>75</v>
      </c>
      <c r="B77" s="43" t="s">
        <v>28</v>
      </c>
      <c r="C77" s="43" t="s">
        <v>1039</v>
      </c>
      <c r="D77" s="43" t="s">
        <v>1040</v>
      </c>
      <c r="E77" s="51">
        <v>2016</v>
      </c>
      <c r="F77" s="42">
        <v>1</v>
      </c>
      <c r="G77" s="43" t="s">
        <v>974</v>
      </c>
      <c r="H77" s="42">
        <v>30</v>
      </c>
      <c r="I77" s="43">
        <v>4</v>
      </c>
      <c r="J77" s="43">
        <v>103</v>
      </c>
      <c r="K77" s="42">
        <v>1.1</v>
      </c>
      <c r="L77" s="51">
        <f t="shared" si="8"/>
        <v>33</v>
      </c>
      <c r="M77" s="42">
        <f t="shared" si="9"/>
        <v>2310</v>
      </c>
      <c r="N77" s="42">
        <v>1</v>
      </c>
      <c r="O77" s="42">
        <v>7</v>
      </c>
      <c r="P77" s="42">
        <v>840</v>
      </c>
      <c r="Q77" s="51">
        <f t="shared" si="11"/>
        <v>5460</v>
      </c>
      <c r="R77" s="58"/>
      <c r="S77" s="76">
        <f t="shared" si="10"/>
        <v>990</v>
      </c>
      <c r="T77" s="55"/>
    </row>
    <row r="78" s="59" customFormat="1" ht="33.8" customHeight="1" spans="1:20">
      <c r="A78" s="42">
        <v>76</v>
      </c>
      <c r="B78" s="43" t="s">
        <v>28</v>
      </c>
      <c r="C78" s="43" t="s">
        <v>1039</v>
      </c>
      <c r="D78" s="43" t="s">
        <v>1040</v>
      </c>
      <c r="E78" s="51">
        <v>2016</v>
      </c>
      <c r="F78" s="42">
        <v>2</v>
      </c>
      <c r="G78" s="43" t="s">
        <v>992</v>
      </c>
      <c r="H78" s="42">
        <v>30</v>
      </c>
      <c r="I78" s="43">
        <v>4</v>
      </c>
      <c r="J78" s="43">
        <v>112</v>
      </c>
      <c r="K78" s="42">
        <v>1.1</v>
      </c>
      <c r="L78" s="51">
        <f t="shared" si="8"/>
        <v>33</v>
      </c>
      <c r="M78" s="42">
        <f t="shared" si="9"/>
        <v>2310</v>
      </c>
      <c r="N78" s="42"/>
      <c r="O78" s="42"/>
      <c r="P78" s="42"/>
      <c r="Q78" s="51"/>
      <c r="R78" s="57"/>
      <c r="S78" s="76">
        <f t="shared" si="10"/>
        <v>990</v>
      </c>
      <c r="T78" s="55"/>
    </row>
    <row r="79" s="59" customFormat="1" ht="46" customHeight="1" spans="1:20">
      <c r="A79" s="42">
        <v>77</v>
      </c>
      <c r="B79" s="49" t="s">
        <v>14</v>
      </c>
      <c r="C79" s="49" t="s">
        <v>1041</v>
      </c>
      <c r="D79" s="49" t="s">
        <v>1042</v>
      </c>
      <c r="E79" s="49">
        <v>2017</v>
      </c>
      <c r="F79" s="49">
        <v>1</v>
      </c>
      <c r="G79" s="50" t="s">
        <v>1043</v>
      </c>
      <c r="H79" s="53">
        <v>20</v>
      </c>
      <c r="I79" s="53">
        <v>3</v>
      </c>
      <c r="J79" s="53">
        <v>151</v>
      </c>
      <c r="K79" s="42">
        <v>1.2</v>
      </c>
      <c r="L79" s="51">
        <f t="shared" si="8"/>
        <v>24</v>
      </c>
      <c r="M79" s="42">
        <f t="shared" si="9"/>
        <v>1680</v>
      </c>
      <c r="N79" s="56">
        <v>1</v>
      </c>
      <c r="O79" s="56">
        <v>7</v>
      </c>
      <c r="P79" s="56">
        <f>O79*120</f>
        <v>840</v>
      </c>
      <c r="Q79" s="56">
        <f t="shared" si="11"/>
        <v>4676</v>
      </c>
      <c r="R79" s="42"/>
      <c r="S79" s="76">
        <f t="shared" si="10"/>
        <v>720</v>
      </c>
      <c r="T79" s="55">
        <f t="shared" ref="T79:T84" si="12">S79+S80</f>
        <v>1644</v>
      </c>
    </row>
    <row r="80" s="59" customFormat="1" ht="33.8" customHeight="1" spans="1:20">
      <c r="A80" s="42">
        <v>78</v>
      </c>
      <c r="B80" s="49" t="s">
        <v>14</v>
      </c>
      <c r="C80" s="49" t="s">
        <v>1044</v>
      </c>
      <c r="D80" s="49" t="s">
        <v>1045</v>
      </c>
      <c r="E80" s="49">
        <v>2016</v>
      </c>
      <c r="F80" s="49">
        <v>1</v>
      </c>
      <c r="G80" s="50" t="s">
        <v>977</v>
      </c>
      <c r="H80" s="53">
        <v>28</v>
      </c>
      <c r="I80" s="53">
        <v>2</v>
      </c>
      <c r="J80" s="53">
        <v>105</v>
      </c>
      <c r="K80" s="42">
        <v>1.1</v>
      </c>
      <c r="L80" s="51">
        <f t="shared" si="8"/>
        <v>30.8</v>
      </c>
      <c r="M80" s="42">
        <f t="shared" si="9"/>
        <v>2156</v>
      </c>
      <c r="N80" s="57"/>
      <c r="O80" s="57"/>
      <c r="P80" s="57"/>
      <c r="Q80" s="57"/>
      <c r="R80" s="42"/>
      <c r="S80" s="76">
        <f t="shared" si="10"/>
        <v>924</v>
      </c>
      <c r="T80" s="55"/>
    </row>
    <row r="81" s="59" customFormat="1" ht="49" customHeight="1" spans="1:20">
      <c r="A81" s="42">
        <v>79</v>
      </c>
      <c r="B81" s="49" t="s">
        <v>21</v>
      </c>
      <c r="C81" s="49" t="s">
        <v>1041</v>
      </c>
      <c r="D81" s="49" t="s">
        <v>1042</v>
      </c>
      <c r="E81" s="49">
        <v>2017</v>
      </c>
      <c r="F81" s="49">
        <v>1</v>
      </c>
      <c r="G81" s="50" t="s">
        <v>1043</v>
      </c>
      <c r="H81" s="53">
        <v>20</v>
      </c>
      <c r="I81" s="53">
        <v>3</v>
      </c>
      <c r="J81" s="53">
        <v>151</v>
      </c>
      <c r="K81" s="42">
        <v>1.2</v>
      </c>
      <c r="L81" s="51">
        <f t="shared" si="8"/>
        <v>24</v>
      </c>
      <c r="M81" s="42">
        <f t="shared" si="9"/>
        <v>1680</v>
      </c>
      <c r="N81" s="42">
        <v>1</v>
      </c>
      <c r="O81" s="42">
        <v>5</v>
      </c>
      <c r="P81" s="42">
        <f>O81*120</f>
        <v>600</v>
      </c>
      <c r="Q81" s="42">
        <f>M81+P81</f>
        <v>2280</v>
      </c>
      <c r="R81" s="42"/>
      <c r="S81" s="76">
        <f t="shared" si="10"/>
        <v>720</v>
      </c>
      <c r="T81" s="55">
        <f>S81</f>
        <v>720</v>
      </c>
    </row>
    <row r="82" s="59" customFormat="1" ht="32" customHeight="1" spans="1:20">
      <c r="A82" s="42">
        <v>80</v>
      </c>
      <c r="B82" s="49" t="s">
        <v>9</v>
      </c>
      <c r="C82" s="49" t="s">
        <v>1046</v>
      </c>
      <c r="D82" s="49" t="s">
        <v>1047</v>
      </c>
      <c r="E82" s="49">
        <v>2017</v>
      </c>
      <c r="F82" s="49">
        <v>1</v>
      </c>
      <c r="G82" s="49" t="s">
        <v>287</v>
      </c>
      <c r="H82" s="53">
        <v>20</v>
      </c>
      <c r="I82" s="53">
        <v>2.5</v>
      </c>
      <c r="J82" s="53">
        <v>49</v>
      </c>
      <c r="K82" s="42">
        <v>1</v>
      </c>
      <c r="L82" s="51">
        <f t="shared" si="8"/>
        <v>20</v>
      </c>
      <c r="M82" s="42">
        <f t="shared" si="9"/>
        <v>1400</v>
      </c>
      <c r="N82" s="56">
        <v>1</v>
      </c>
      <c r="O82" s="56">
        <v>5</v>
      </c>
      <c r="P82" s="56">
        <v>600</v>
      </c>
      <c r="Q82" s="56">
        <f t="shared" ref="Q82:Q87" si="13">M82+M83+P82</f>
        <v>3540</v>
      </c>
      <c r="R82" s="42"/>
      <c r="S82" s="76">
        <f t="shared" si="10"/>
        <v>600</v>
      </c>
      <c r="T82" s="55">
        <f t="shared" si="12"/>
        <v>1260</v>
      </c>
    </row>
    <row r="83" s="59" customFormat="1" ht="32" customHeight="1" spans="1:20">
      <c r="A83" s="42">
        <v>81</v>
      </c>
      <c r="B83" s="49" t="s">
        <v>9</v>
      </c>
      <c r="C83" s="49" t="s">
        <v>1046</v>
      </c>
      <c r="D83" s="49" t="s">
        <v>1047</v>
      </c>
      <c r="E83" s="49">
        <v>2017</v>
      </c>
      <c r="F83" s="49">
        <v>2</v>
      </c>
      <c r="G83" s="50" t="s">
        <v>1038</v>
      </c>
      <c r="H83" s="53">
        <v>20</v>
      </c>
      <c r="I83" s="53">
        <v>2.5</v>
      </c>
      <c r="J83" s="53">
        <v>100</v>
      </c>
      <c r="K83" s="42">
        <v>1.1</v>
      </c>
      <c r="L83" s="51">
        <f t="shared" si="8"/>
        <v>22</v>
      </c>
      <c r="M83" s="42">
        <f t="shared" si="9"/>
        <v>1540</v>
      </c>
      <c r="N83" s="57"/>
      <c r="O83" s="57"/>
      <c r="P83" s="57"/>
      <c r="Q83" s="57"/>
      <c r="R83" s="42"/>
      <c r="S83" s="76">
        <f t="shared" si="10"/>
        <v>660</v>
      </c>
      <c r="T83" s="55"/>
    </row>
    <row r="84" s="59" customFormat="1" ht="32" customHeight="1" spans="1:20">
      <c r="A84" s="42">
        <v>82</v>
      </c>
      <c r="B84" s="49" t="s">
        <v>15</v>
      </c>
      <c r="C84" s="49" t="s">
        <v>1046</v>
      </c>
      <c r="D84" s="49" t="s">
        <v>1047</v>
      </c>
      <c r="E84" s="49">
        <v>2017</v>
      </c>
      <c r="F84" s="49">
        <v>1</v>
      </c>
      <c r="G84" s="49" t="s">
        <v>287</v>
      </c>
      <c r="H84" s="53">
        <v>20</v>
      </c>
      <c r="I84" s="53">
        <v>2.5</v>
      </c>
      <c r="J84" s="53">
        <v>49</v>
      </c>
      <c r="K84" s="42">
        <v>1</v>
      </c>
      <c r="L84" s="51">
        <f t="shared" si="8"/>
        <v>20</v>
      </c>
      <c r="M84" s="42">
        <f t="shared" si="9"/>
        <v>1400</v>
      </c>
      <c r="N84" s="56">
        <v>1</v>
      </c>
      <c r="O84" s="56">
        <v>5</v>
      </c>
      <c r="P84" s="56">
        <v>600</v>
      </c>
      <c r="Q84" s="56">
        <f t="shared" si="13"/>
        <v>3540</v>
      </c>
      <c r="R84" s="42"/>
      <c r="S84" s="76">
        <f t="shared" si="10"/>
        <v>600</v>
      </c>
      <c r="T84" s="55">
        <f t="shared" si="12"/>
        <v>1260</v>
      </c>
    </row>
    <row r="85" s="59" customFormat="1" ht="32" customHeight="1" spans="1:20">
      <c r="A85" s="42">
        <v>83</v>
      </c>
      <c r="B85" s="49" t="s">
        <v>15</v>
      </c>
      <c r="C85" s="49" t="s">
        <v>1046</v>
      </c>
      <c r="D85" s="49" t="s">
        <v>1047</v>
      </c>
      <c r="E85" s="49">
        <v>2017</v>
      </c>
      <c r="F85" s="49">
        <v>2</v>
      </c>
      <c r="G85" s="50" t="s">
        <v>1038</v>
      </c>
      <c r="H85" s="53">
        <v>20</v>
      </c>
      <c r="I85" s="53">
        <v>2.5</v>
      </c>
      <c r="J85" s="53">
        <v>100</v>
      </c>
      <c r="K85" s="42">
        <v>1.1</v>
      </c>
      <c r="L85" s="51">
        <f t="shared" si="8"/>
        <v>22</v>
      </c>
      <c r="M85" s="42">
        <f t="shared" si="9"/>
        <v>1540</v>
      </c>
      <c r="N85" s="57"/>
      <c r="O85" s="57"/>
      <c r="P85" s="57"/>
      <c r="Q85" s="57"/>
      <c r="R85" s="42"/>
      <c r="S85" s="76">
        <f t="shared" si="10"/>
        <v>660</v>
      </c>
      <c r="T85" s="55"/>
    </row>
    <row r="86" s="59" customFormat="1" ht="39" customHeight="1" spans="1:20">
      <c r="A86" s="42">
        <v>84</v>
      </c>
      <c r="B86" s="49" t="s">
        <v>4</v>
      </c>
      <c r="C86" s="49" t="s">
        <v>1048</v>
      </c>
      <c r="D86" s="49" t="s">
        <v>1049</v>
      </c>
      <c r="E86" s="49">
        <v>2017</v>
      </c>
      <c r="F86" s="49">
        <v>1</v>
      </c>
      <c r="G86" s="50" t="s">
        <v>1043</v>
      </c>
      <c r="H86" s="53">
        <v>52</v>
      </c>
      <c r="I86" s="53">
        <v>4</v>
      </c>
      <c r="J86" s="53">
        <v>150</v>
      </c>
      <c r="K86" s="42">
        <v>1.2</v>
      </c>
      <c r="L86" s="51">
        <f t="shared" si="8"/>
        <v>62.4</v>
      </c>
      <c r="M86" s="42">
        <f t="shared" si="9"/>
        <v>4368</v>
      </c>
      <c r="N86" s="42">
        <v>1</v>
      </c>
      <c r="O86" s="42">
        <v>13</v>
      </c>
      <c r="P86" s="42">
        <f t="shared" ref="P86:P90" si="14">O86*120</f>
        <v>1560</v>
      </c>
      <c r="Q86" s="42">
        <f t="shared" ref="Q86:Q90" si="15">M86+P86</f>
        <v>5928</v>
      </c>
      <c r="R86" s="42"/>
      <c r="S86" s="76">
        <f t="shared" si="10"/>
        <v>1872</v>
      </c>
      <c r="T86" s="55">
        <f>S86</f>
        <v>1872</v>
      </c>
    </row>
    <row r="87" s="59" customFormat="1" ht="32" customHeight="1" spans="1:20">
      <c r="A87" s="42">
        <v>85</v>
      </c>
      <c r="B87" s="49" t="s">
        <v>33</v>
      </c>
      <c r="C87" s="49" t="s">
        <v>1050</v>
      </c>
      <c r="D87" s="49" t="s">
        <v>1051</v>
      </c>
      <c r="E87" s="49">
        <v>2017</v>
      </c>
      <c r="F87" s="49">
        <v>1</v>
      </c>
      <c r="G87" s="49" t="s">
        <v>287</v>
      </c>
      <c r="H87" s="53">
        <v>32</v>
      </c>
      <c r="I87" s="53">
        <v>2.5</v>
      </c>
      <c r="J87" s="53">
        <v>49</v>
      </c>
      <c r="K87" s="42">
        <v>1</v>
      </c>
      <c r="L87" s="51">
        <f t="shared" si="8"/>
        <v>32</v>
      </c>
      <c r="M87" s="42">
        <f t="shared" si="9"/>
        <v>2240</v>
      </c>
      <c r="N87" s="56">
        <v>1</v>
      </c>
      <c r="O87" s="56">
        <v>8</v>
      </c>
      <c r="P87" s="56">
        <f t="shared" si="14"/>
        <v>960</v>
      </c>
      <c r="Q87" s="56">
        <f t="shared" si="13"/>
        <v>5664</v>
      </c>
      <c r="R87" s="56">
        <f>Q87+Q89</f>
        <v>8660</v>
      </c>
      <c r="S87" s="76">
        <f t="shared" si="10"/>
        <v>960</v>
      </c>
      <c r="T87" s="55">
        <f>SUM(S87:S89)</f>
        <v>2940</v>
      </c>
    </row>
    <row r="88" s="59" customFormat="1" ht="32" customHeight="1" spans="1:20">
      <c r="A88" s="42">
        <v>86</v>
      </c>
      <c r="B88" s="49" t="s">
        <v>33</v>
      </c>
      <c r="C88" s="49" t="s">
        <v>1050</v>
      </c>
      <c r="D88" s="49" t="s">
        <v>1051</v>
      </c>
      <c r="E88" s="49">
        <v>2017</v>
      </c>
      <c r="F88" s="49">
        <v>2</v>
      </c>
      <c r="G88" s="50" t="s">
        <v>1038</v>
      </c>
      <c r="H88" s="53">
        <v>32</v>
      </c>
      <c r="I88" s="53">
        <v>2.5</v>
      </c>
      <c r="J88" s="53">
        <v>98</v>
      </c>
      <c r="K88" s="42">
        <v>1.1</v>
      </c>
      <c r="L88" s="51">
        <f t="shared" si="8"/>
        <v>35.2</v>
      </c>
      <c r="M88" s="42">
        <f t="shared" si="9"/>
        <v>2464</v>
      </c>
      <c r="N88" s="57"/>
      <c r="O88" s="57"/>
      <c r="P88" s="57"/>
      <c r="Q88" s="57"/>
      <c r="R88" s="58"/>
      <c r="S88" s="76">
        <f t="shared" si="10"/>
        <v>1056</v>
      </c>
      <c r="T88" s="55"/>
    </row>
    <row r="89" s="59" customFormat="1" ht="33.8" customHeight="1" spans="1:20">
      <c r="A89" s="42">
        <v>87</v>
      </c>
      <c r="B89" s="43" t="s">
        <v>33</v>
      </c>
      <c r="C89" s="43" t="s">
        <v>1052</v>
      </c>
      <c r="D89" s="43" t="s">
        <v>1053</v>
      </c>
      <c r="E89" s="51">
        <v>2016</v>
      </c>
      <c r="F89" s="42">
        <v>1</v>
      </c>
      <c r="G89" s="43" t="s">
        <v>992</v>
      </c>
      <c r="H89" s="42">
        <v>28</v>
      </c>
      <c r="I89" s="42">
        <v>2.5</v>
      </c>
      <c r="J89" s="43">
        <v>113</v>
      </c>
      <c r="K89" s="42">
        <v>1.1</v>
      </c>
      <c r="L89" s="51">
        <f t="shared" si="8"/>
        <v>30.8</v>
      </c>
      <c r="M89" s="42">
        <f t="shared" si="9"/>
        <v>2156</v>
      </c>
      <c r="N89" s="42">
        <v>1</v>
      </c>
      <c r="O89" s="42">
        <v>7</v>
      </c>
      <c r="P89" s="42">
        <f>120*O89</f>
        <v>840</v>
      </c>
      <c r="Q89" s="42">
        <f t="shared" si="15"/>
        <v>2996</v>
      </c>
      <c r="R89" s="57"/>
      <c r="S89" s="76">
        <f t="shared" si="10"/>
        <v>924</v>
      </c>
      <c r="T89" s="55"/>
    </row>
    <row r="90" s="59" customFormat="1" ht="48" customHeight="1" spans="1:20">
      <c r="A90" s="42">
        <v>88</v>
      </c>
      <c r="B90" s="49" t="s">
        <v>16</v>
      </c>
      <c r="C90" s="49" t="s">
        <v>1054</v>
      </c>
      <c r="D90" s="49" t="s">
        <v>1055</v>
      </c>
      <c r="E90" s="49">
        <v>2017</v>
      </c>
      <c r="F90" s="49">
        <v>1</v>
      </c>
      <c r="G90" s="50" t="s">
        <v>1043</v>
      </c>
      <c r="H90" s="53">
        <v>36</v>
      </c>
      <c r="I90" s="53">
        <v>3</v>
      </c>
      <c r="J90" s="53">
        <v>145</v>
      </c>
      <c r="K90" s="42">
        <v>1.2</v>
      </c>
      <c r="L90" s="51">
        <f t="shared" si="8"/>
        <v>43.2</v>
      </c>
      <c r="M90" s="42">
        <f t="shared" si="9"/>
        <v>3024</v>
      </c>
      <c r="N90" s="42">
        <v>1</v>
      </c>
      <c r="O90" s="42">
        <v>9</v>
      </c>
      <c r="P90" s="42">
        <f t="shared" si="14"/>
        <v>1080</v>
      </c>
      <c r="Q90" s="42">
        <f t="shared" si="15"/>
        <v>4104</v>
      </c>
      <c r="R90" s="42"/>
      <c r="S90" s="76">
        <f t="shared" si="10"/>
        <v>1296</v>
      </c>
      <c r="T90" s="55">
        <f>S90</f>
        <v>1296</v>
      </c>
    </row>
    <row r="91" ht="32" customHeight="1"/>
    <row r="92" ht="32" customHeight="1"/>
    <row r="93" ht="32" customHeight="1"/>
    <row r="94" ht="32" customHeight="1"/>
    <row r="95" ht="32" customHeight="1"/>
    <row r="96" ht="32" customHeight="1"/>
    <row r="97" ht="32" customHeight="1"/>
  </sheetData>
  <mergeCells count="151">
    <mergeCell ref="A1:T1"/>
    <mergeCell ref="N3:N4"/>
    <mergeCell ref="N7:N9"/>
    <mergeCell ref="N10:N12"/>
    <mergeCell ref="N13:N15"/>
    <mergeCell ref="N16:N18"/>
    <mergeCell ref="N19:N20"/>
    <mergeCell ref="N21:N22"/>
    <mergeCell ref="N24:N25"/>
    <mergeCell ref="N28:N29"/>
    <mergeCell ref="N30:N31"/>
    <mergeCell ref="N32:N34"/>
    <mergeCell ref="N35:N39"/>
    <mergeCell ref="N40:N41"/>
    <mergeCell ref="N45:N47"/>
    <mergeCell ref="N48:N50"/>
    <mergeCell ref="N51:N53"/>
    <mergeCell ref="N54:N56"/>
    <mergeCell ref="N57:N59"/>
    <mergeCell ref="N60:N62"/>
    <mergeCell ref="N63:N65"/>
    <mergeCell ref="N66:N68"/>
    <mergeCell ref="N69:N71"/>
    <mergeCell ref="N72:N74"/>
    <mergeCell ref="N75:N76"/>
    <mergeCell ref="N77:N78"/>
    <mergeCell ref="N79:N80"/>
    <mergeCell ref="N82:N83"/>
    <mergeCell ref="N84:N85"/>
    <mergeCell ref="N87:N88"/>
    <mergeCell ref="O3:O4"/>
    <mergeCell ref="O7:O9"/>
    <mergeCell ref="O10:O12"/>
    <mergeCell ref="O13:O15"/>
    <mergeCell ref="O16:O18"/>
    <mergeCell ref="O19:O20"/>
    <mergeCell ref="O21:O22"/>
    <mergeCell ref="O24:O25"/>
    <mergeCell ref="O28:O29"/>
    <mergeCell ref="O30:O31"/>
    <mergeCell ref="O32:O34"/>
    <mergeCell ref="O35:O39"/>
    <mergeCell ref="O40:O41"/>
    <mergeCell ref="O45:O47"/>
    <mergeCell ref="O48:O50"/>
    <mergeCell ref="O51:O53"/>
    <mergeCell ref="O54:O56"/>
    <mergeCell ref="O57:O59"/>
    <mergeCell ref="O60:O62"/>
    <mergeCell ref="O63:O65"/>
    <mergeCell ref="O66:O68"/>
    <mergeCell ref="O69:O71"/>
    <mergeCell ref="O72:O74"/>
    <mergeCell ref="O75:O76"/>
    <mergeCell ref="O77:O78"/>
    <mergeCell ref="O79:O80"/>
    <mergeCell ref="O82:O83"/>
    <mergeCell ref="O84:O85"/>
    <mergeCell ref="O87:O88"/>
    <mergeCell ref="P3:P4"/>
    <mergeCell ref="P7:P9"/>
    <mergeCell ref="P10:P12"/>
    <mergeCell ref="P13:P15"/>
    <mergeCell ref="P16:P18"/>
    <mergeCell ref="P19:P20"/>
    <mergeCell ref="P21:P22"/>
    <mergeCell ref="P24:P25"/>
    <mergeCell ref="P28:P29"/>
    <mergeCell ref="P30:P31"/>
    <mergeCell ref="P32:P34"/>
    <mergeCell ref="P35:P39"/>
    <mergeCell ref="P40:P41"/>
    <mergeCell ref="P45:P47"/>
    <mergeCell ref="P48:P50"/>
    <mergeCell ref="P51:P53"/>
    <mergeCell ref="P54:P56"/>
    <mergeCell ref="P57:P59"/>
    <mergeCell ref="P60:P62"/>
    <mergeCell ref="P63:P65"/>
    <mergeCell ref="P66:P68"/>
    <mergeCell ref="P69:P71"/>
    <mergeCell ref="P72:P74"/>
    <mergeCell ref="P75:P76"/>
    <mergeCell ref="P77:P78"/>
    <mergeCell ref="P79:P80"/>
    <mergeCell ref="P82:P83"/>
    <mergeCell ref="P84:P85"/>
    <mergeCell ref="P87:P88"/>
    <mergeCell ref="Q3:Q4"/>
    <mergeCell ref="Q7:Q9"/>
    <mergeCell ref="Q10:Q12"/>
    <mergeCell ref="Q13:Q15"/>
    <mergeCell ref="Q16:Q18"/>
    <mergeCell ref="Q19:Q20"/>
    <mergeCell ref="Q21:Q22"/>
    <mergeCell ref="Q24:Q25"/>
    <mergeCell ref="Q28:Q29"/>
    <mergeCell ref="Q30:Q31"/>
    <mergeCell ref="Q32:Q34"/>
    <mergeCell ref="Q35:Q39"/>
    <mergeCell ref="Q40:Q41"/>
    <mergeCell ref="Q45:Q47"/>
    <mergeCell ref="Q48:Q50"/>
    <mergeCell ref="Q51:Q53"/>
    <mergeCell ref="Q54:Q56"/>
    <mergeCell ref="Q57:Q59"/>
    <mergeCell ref="Q60:Q62"/>
    <mergeCell ref="Q63:Q65"/>
    <mergeCell ref="Q66:Q68"/>
    <mergeCell ref="Q69:Q71"/>
    <mergeCell ref="Q72:Q74"/>
    <mergeCell ref="Q75:Q76"/>
    <mergeCell ref="Q77:Q78"/>
    <mergeCell ref="Q79:Q80"/>
    <mergeCell ref="Q82:Q83"/>
    <mergeCell ref="Q84:Q85"/>
    <mergeCell ref="Q87:Q88"/>
    <mergeCell ref="R5:R6"/>
    <mergeCell ref="R42:R43"/>
    <mergeCell ref="R75:R78"/>
    <mergeCell ref="R87:R89"/>
    <mergeCell ref="T3:T4"/>
    <mergeCell ref="T5:T6"/>
    <mergeCell ref="T7:T9"/>
    <mergeCell ref="T10:T12"/>
    <mergeCell ref="T13:T15"/>
    <mergeCell ref="T16:T18"/>
    <mergeCell ref="T19:T20"/>
    <mergeCell ref="T21:T22"/>
    <mergeCell ref="T24:T25"/>
    <mergeCell ref="T28:T29"/>
    <mergeCell ref="T30:T31"/>
    <mergeCell ref="T32:T34"/>
    <mergeCell ref="T35:T39"/>
    <mergeCell ref="T40:T41"/>
    <mergeCell ref="T42:T43"/>
    <mergeCell ref="T45:T47"/>
    <mergeCell ref="T48:T50"/>
    <mergeCell ref="T51:T53"/>
    <mergeCell ref="T54:T56"/>
    <mergeCell ref="T57:T59"/>
    <mergeCell ref="T60:T62"/>
    <mergeCell ref="T63:T65"/>
    <mergeCell ref="T66:T68"/>
    <mergeCell ref="T69:T71"/>
    <mergeCell ref="T72:T74"/>
    <mergeCell ref="T75:T78"/>
    <mergeCell ref="T79:T80"/>
    <mergeCell ref="T82:T83"/>
    <mergeCell ref="T84:T85"/>
    <mergeCell ref="T87:T89"/>
  </mergeCells>
  <pageMargins left="0.118055555555556" right="0.118055555555556" top="1" bottom="1" header="0.550694444444444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workbookViewId="0">
      <pane ySplit="2" topLeftCell="A36" activePane="bottomLeft" state="frozen"/>
      <selection/>
      <selection pane="bottomLeft" activeCell="C3" sqref="C3"/>
    </sheetView>
  </sheetViews>
  <sheetFormatPr defaultColWidth="8.89380530973451" defaultRowHeight="13.5"/>
  <cols>
    <col min="1" max="1" width="7.24778761061947" style="1" customWidth="1"/>
    <col min="2" max="2" width="8.83185840707965" style="1" customWidth="1"/>
    <col min="3" max="3" width="11.5575221238938" style="1" customWidth="1"/>
    <col min="4" max="4" width="16.4159292035398" style="1" customWidth="1"/>
    <col min="5" max="5" width="14.2212389380531" style="1" customWidth="1"/>
    <col min="6" max="6" width="8.89380530973451" style="26"/>
    <col min="7" max="7" width="13.9115044247788" style="1" customWidth="1"/>
    <col min="8" max="8" width="13.929203539823" style="1" customWidth="1"/>
    <col min="9" max="9" width="6.44247787610619" style="1" customWidth="1"/>
    <col min="10" max="10" width="10.1061946902655" style="1" customWidth="1"/>
    <col min="11" max="11" width="10.6637168141593" style="1" customWidth="1"/>
    <col min="12" max="12" width="9" style="1" customWidth="1"/>
    <col min="13" max="13" width="8.89380530973451" style="27"/>
    <col min="14" max="16384" width="8.89380530973451" style="1"/>
  </cols>
  <sheetData>
    <row r="1" ht="33" customHeight="1" spans="1:13">
      <c r="A1" s="40" t="s">
        <v>1056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ht="24" customHeight="1" spans="1:13">
      <c r="A2" s="41" t="s">
        <v>1</v>
      </c>
      <c r="B2" s="41" t="s">
        <v>962</v>
      </c>
      <c r="C2" s="41" t="s">
        <v>95</v>
      </c>
      <c r="D2" s="41" t="s">
        <v>96</v>
      </c>
      <c r="E2" s="41" t="s">
        <v>965</v>
      </c>
      <c r="F2" s="41" t="s">
        <v>1057</v>
      </c>
      <c r="G2" s="5" t="s">
        <v>1058</v>
      </c>
      <c r="H2" s="41" t="s">
        <v>1059</v>
      </c>
      <c r="I2" s="5" t="s">
        <v>1060</v>
      </c>
      <c r="J2" s="5" t="s">
        <v>1061</v>
      </c>
      <c r="K2" s="5" t="s">
        <v>1062</v>
      </c>
      <c r="L2" s="5" t="s">
        <v>3</v>
      </c>
      <c r="M2" s="5" t="s">
        <v>109</v>
      </c>
    </row>
    <row r="3" s="1" customFormat="1" ht="63" customHeight="1" spans="1:13">
      <c r="A3" s="42">
        <v>1</v>
      </c>
      <c r="B3" s="43" t="s">
        <v>91</v>
      </c>
      <c r="C3" s="43" t="s">
        <v>978</v>
      </c>
      <c r="D3" s="43" t="s">
        <v>979</v>
      </c>
      <c r="E3" s="44" t="s">
        <v>1063</v>
      </c>
      <c r="F3" s="45">
        <v>12</v>
      </c>
      <c r="G3" s="46">
        <v>6</v>
      </c>
      <c r="H3" s="46">
        <v>1</v>
      </c>
      <c r="I3" s="46">
        <f t="shared" ref="I3:I41" si="0">F3*G3*H3</f>
        <v>72</v>
      </c>
      <c r="J3" s="46">
        <f t="shared" ref="J3:J41" si="1">I3*70</f>
        <v>5040</v>
      </c>
      <c r="K3" s="46">
        <v>5040</v>
      </c>
      <c r="L3" s="54">
        <f t="shared" ref="L3:L41" si="2">I3*30</f>
        <v>2160</v>
      </c>
      <c r="M3" s="55">
        <f>L3</f>
        <v>2160</v>
      </c>
    </row>
    <row r="4" ht="35" customHeight="1" spans="1:13">
      <c r="A4" s="42">
        <v>2</v>
      </c>
      <c r="B4" s="43" t="s">
        <v>37</v>
      </c>
      <c r="C4" s="43" t="s">
        <v>980</v>
      </c>
      <c r="D4" s="43" t="s">
        <v>981</v>
      </c>
      <c r="E4" s="43" t="s">
        <v>974</v>
      </c>
      <c r="F4" s="42">
        <v>8</v>
      </c>
      <c r="G4" s="42">
        <v>1</v>
      </c>
      <c r="H4" s="42">
        <v>1.1</v>
      </c>
      <c r="I4" s="46">
        <f t="shared" si="0"/>
        <v>8.8</v>
      </c>
      <c r="J4" s="46">
        <f t="shared" si="1"/>
        <v>616</v>
      </c>
      <c r="K4" s="46">
        <f>J4+J5+J6</f>
        <v>1848</v>
      </c>
      <c r="L4" s="54">
        <f t="shared" si="2"/>
        <v>264</v>
      </c>
      <c r="M4" s="55">
        <f>SUM(L4:L6)</f>
        <v>792</v>
      </c>
    </row>
    <row r="5" ht="35" customHeight="1" spans="1:13">
      <c r="A5" s="42">
        <v>3</v>
      </c>
      <c r="B5" s="43" t="s">
        <v>37</v>
      </c>
      <c r="C5" s="43" t="s">
        <v>980</v>
      </c>
      <c r="D5" s="43" t="s">
        <v>981</v>
      </c>
      <c r="E5" s="44" t="s">
        <v>972</v>
      </c>
      <c r="F5" s="42">
        <v>8</v>
      </c>
      <c r="G5" s="42">
        <v>1</v>
      </c>
      <c r="H5" s="42">
        <v>1.1</v>
      </c>
      <c r="I5" s="46">
        <f t="shared" si="0"/>
        <v>8.8</v>
      </c>
      <c r="J5" s="46">
        <f t="shared" si="1"/>
        <v>616</v>
      </c>
      <c r="K5" s="46"/>
      <c r="L5" s="54">
        <f t="shared" si="2"/>
        <v>264</v>
      </c>
      <c r="M5" s="55"/>
    </row>
    <row r="6" ht="35" customHeight="1" spans="1:13">
      <c r="A6" s="42">
        <v>4</v>
      </c>
      <c r="B6" s="43" t="s">
        <v>37</v>
      </c>
      <c r="C6" s="43" t="s">
        <v>980</v>
      </c>
      <c r="D6" s="43" t="s">
        <v>981</v>
      </c>
      <c r="E6" s="44" t="s">
        <v>973</v>
      </c>
      <c r="F6" s="42">
        <v>8</v>
      </c>
      <c r="G6" s="42">
        <v>1</v>
      </c>
      <c r="H6" s="42">
        <v>1.1</v>
      </c>
      <c r="I6" s="46">
        <f t="shared" si="0"/>
        <v>8.8</v>
      </c>
      <c r="J6" s="46">
        <f t="shared" si="1"/>
        <v>616</v>
      </c>
      <c r="K6" s="46"/>
      <c r="L6" s="54">
        <f t="shared" si="2"/>
        <v>264</v>
      </c>
      <c r="M6" s="55"/>
    </row>
    <row r="7" ht="35" customHeight="1" spans="1:13">
      <c r="A7" s="42">
        <v>5</v>
      </c>
      <c r="B7" s="47" t="s">
        <v>47</v>
      </c>
      <c r="C7" s="47" t="s">
        <v>984</v>
      </c>
      <c r="D7" s="47" t="s">
        <v>985</v>
      </c>
      <c r="E7" s="48" t="s">
        <v>1064</v>
      </c>
      <c r="F7" s="42">
        <v>8</v>
      </c>
      <c r="G7" s="42">
        <v>1</v>
      </c>
      <c r="H7" s="42">
        <v>1</v>
      </c>
      <c r="I7" s="46">
        <f t="shared" si="0"/>
        <v>8</v>
      </c>
      <c r="J7" s="46">
        <f t="shared" si="1"/>
        <v>560</v>
      </c>
      <c r="K7" s="56">
        <f t="shared" ref="K7:K11" si="3">J7+J8</f>
        <v>1120</v>
      </c>
      <c r="L7" s="54">
        <f t="shared" si="2"/>
        <v>240</v>
      </c>
      <c r="M7" s="55">
        <f>SUM(L7:L8)</f>
        <v>480</v>
      </c>
    </row>
    <row r="8" ht="35" customHeight="1" spans="1:13">
      <c r="A8" s="42">
        <v>6</v>
      </c>
      <c r="B8" s="47" t="s">
        <v>47</v>
      </c>
      <c r="C8" s="47" t="s">
        <v>984</v>
      </c>
      <c r="D8" s="47" t="s">
        <v>985</v>
      </c>
      <c r="E8" s="48" t="s">
        <v>1065</v>
      </c>
      <c r="F8" s="42">
        <v>8</v>
      </c>
      <c r="G8" s="42">
        <v>1</v>
      </c>
      <c r="H8" s="42">
        <v>1</v>
      </c>
      <c r="I8" s="46">
        <f t="shared" si="0"/>
        <v>8</v>
      </c>
      <c r="J8" s="46">
        <f t="shared" si="1"/>
        <v>560</v>
      </c>
      <c r="K8" s="57"/>
      <c r="L8" s="54">
        <f t="shared" si="2"/>
        <v>240</v>
      </c>
      <c r="M8" s="55"/>
    </row>
    <row r="9" ht="35" customHeight="1" spans="1:13">
      <c r="A9" s="42">
        <v>7</v>
      </c>
      <c r="B9" s="47" t="s">
        <v>64</v>
      </c>
      <c r="C9" s="47" t="s">
        <v>984</v>
      </c>
      <c r="D9" s="47" t="s">
        <v>985</v>
      </c>
      <c r="E9" s="48" t="s">
        <v>1066</v>
      </c>
      <c r="F9" s="42">
        <v>8</v>
      </c>
      <c r="G9" s="42">
        <v>1</v>
      </c>
      <c r="H9" s="42">
        <v>1</v>
      </c>
      <c r="I9" s="46">
        <f t="shared" si="0"/>
        <v>8</v>
      </c>
      <c r="J9" s="46">
        <f t="shared" si="1"/>
        <v>560</v>
      </c>
      <c r="K9" s="56">
        <f t="shared" si="3"/>
        <v>1120</v>
      </c>
      <c r="L9" s="54">
        <f t="shared" si="2"/>
        <v>240</v>
      </c>
      <c r="M9" s="55">
        <f>SUM(L9:L10)</f>
        <v>480</v>
      </c>
    </row>
    <row r="10" ht="35" customHeight="1" spans="1:13">
      <c r="A10" s="42">
        <v>8</v>
      </c>
      <c r="B10" s="47" t="s">
        <v>64</v>
      </c>
      <c r="C10" s="47" t="s">
        <v>984</v>
      </c>
      <c r="D10" s="47" t="s">
        <v>985</v>
      </c>
      <c r="E10" s="48" t="s">
        <v>1067</v>
      </c>
      <c r="F10" s="42">
        <v>8</v>
      </c>
      <c r="G10" s="42">
        <v>1</v>
      </c>
      <c r="H10" s="42">
        <v>1</v>
      </c>
      <c r="I10" s="46">
        <f t="shared" si="0"/>
        <v>8</v>
      </c>
      <c r="J10" s="46">
        <f t="shared" si="1"/>
        <v>560</v>
      </c>
      <c r="K10" s="57"/>
      <c r="L10" s="54">
        <f t="shared" si="2"/>
        <v>240</v>
      </c>
      <c r="M10" s="55"/>
    </row>
    <row r="11" ht="35" customHeight="1" spans="1:13">
      <c r="A11" s="42">
        <v>9</v>
      </c>
      <c r="B11" s="43" t="s">
        <v>8</v>
      </c>
      <c r="C11" s="43" t="s">
        <v>986</v>
      </c>
      <c r="D11" s="43" t="s">
        <v>987</v>
      </c>
      <c r="E11" s="44" t="s">
        <v>972</v>
      </c>
      <c r="F11" s="42">
        <v>24</v>
      </c>
      <c r="G11" s="42">
        <v>1</v>
      </c>
      <c r="H11" s="42">
        <v>1.1</v>
      </c>
      <c r="I11" s="46">
        <f t="shared" si="0"/>
        <v>26.4</v>
      </c>
      <c r="J11" s="46">
        <f t="shared" si="1"/>
        <v>1848</v>
      </c>
      <c r="K11" s="56">
        <f t="shared" si="3"/>
        <v>3696</v>
      </c>
      <c r="L11" s="54">
        <f t="shared" si="2"/>
        <v>792</v>
      </c>
      <c r="M11" s="55">
        <f>SUM(L11:L12)</f>
        <v>1584</v>
      </c>
    </row>
    <row r="12" ht="35" customHeight="1" spans="1:13">
      <c r="A12" s="42">
        <v>10</v>
      </c>
      <c r="B12" s="43" t="s">
        <v>8</v>
      </c>
      <c r="C12" s="43" t="s">
        <v>986</v>
      </c>
      <c r="D12" s="43" t="s">
        <v>987</v>
      </c>
      <c r="E12" s="44" t="s">
        <v>973</v>
      </c>
      <c r="F12" s="42">
        <v>24</v>
      </c>
      <c r="G12" s="42">
        <v>1</v>
      </c>
      <c r="H12" s="42">
        <v>1.1</v>
      </c>
      <c r="I12" s="46">
        <f t="shared" si="0"/>
        <v>26.4</v>
      </c>
      <c r="J12" s="46">
        <f t="shared" si="1"/>
        <v>1848</v>
      </c>
      <c r="K12" s="57"/>
      <c r="L12" s="54">
        <f t="shared" si="2"/>
        <v>792</v>
      </c>
      <c r="M12" s="55"/>
    </row>
    <row r="13" ht="35" customHeight="1" spans="1:13">
      <c r="A13" s="42">
        <v>11</v>
      </c>
      <c r="B13" s="43" t="s">
        <v>32</v>
      </c>
      <c r="C13" s="43" t="s">
        <v>988</v>
      </c>
      <c r="D13" s="43" t="s">
        <v>989</v>
      </c>
      <c r="E13" s="43" t="s">
        <v>974</v>
      </c>
      <c r="F13" s="42">
        <v>8</v>
      </c>
      <c r="G13" s="42">
        <v>2</v>
      </c>
      <c r="H13" s="42">
        <v>1</v>
      </c>
      <c r="I13" s="46">
        <f t="shared" si="0"/>
        <v>16</v>
      </c>
      <c r="J13" s="46">
        <f t="shared" si="1"/>
        <v>1120</v>
      </c>
      <c r="K13" s="42">
        <v>1120</v>
      </c>
      <c r="L13" s="54">
        <f t="shared" si="2"/>
        <v>480</v>
      </c>
      <c r="M13" s="55">
        <f>L13</f>
        <v>480</v>
      </c>
    </row>
    <row r="14" ht="35" customHeight="1" spans="1:13">
      <c r="A14" s="42">
        <v>12</v>
      </c>
      <c r="B14" s="43" t="s">
        <v>69</v>
      </c>
      <c r="C14" s="43" t="s">
        <v>990</v>
      </c>
      <c r="D14" s="43" t="s">
        <v>991</v>
      </c>
      <c r="E14" s="43" t="s">
        <v>992</v>
      </c>
      <c r="F14" s="42">
        <v>12</v>
      </c>
      <c r="G14" s="42">
        <v>2</v>
      </c>
      <c r="H14" s="42">
        <v>1</v>
      </c>
      <c r="I14" s="46">
        <f t="shared" si="0"/>
        <v>24</v>
      </c>
      <c r="J14" s="46">
        <f t="shared" si="1"/>
        <v>1680</v>
      </c>
      <c r="K14" s="56">
        <f>J14+J15</f>
        <v>2520</v>
      </c>
      <c r="L14" s="54">
        <f t="shared" si="2"/>
        <v>720</v>
      </c>
      <c r="M14" s="55">
        <f>SUM(L14:L15)</f>
        <v>1080</v>
      </c>
    </row>
    <row r="15" ht="35" customHeight="1" spans="1:13">
      <c r="A15" s="42">
        <v>13</v>
      </c>
      <c r="B15" s="43" t="s">
        <v>69</v>
      </c>
      <c r="C15" s="43" t="s">
        <v>993</v>
      </c>
      <c r="D15" s="43" t="s">
        <v>994</v>
      </c>
      <c r="E15" s="43" t="s">
        <v>992</v>
      </c>
      <c r="F15" s="42">
        <v>6</v>
      </c>
      <c r="G15" s="42">
        <v>2</v>
      </c>
      <c r="H15" s="42">
        <v>1</v>
      </c>
      <c r="I15" s="46">
        <f t="shared" si="0"/>
        <v>12</v>
      </c>
      <c r="J15" s="46">
        <f t="shared" si="1"/>
        <v>840</v>
      </c>
      <c r="K15" s="57"/>
      <c r="L15" s="54">
        <f t="shared" si="2"/>
        <v>360</v>
      </c>
      <c r="M15" s="55"/>
    </row>
    <row r="16" ht="35" customHeight="1" spans="1:13">
      <c r="A16" s="42">
        <v>14</v>
      </c>
      <c r="B16" s="43" t="s">
        <v>61</v>
      </c>
      <c r="C16" s="43" t="s">
        <v>995</v>
      </c>
      <c r="D16" s="43" t="s">
        <v>996</v>
      </c>
      <c r="E16" s="43" t="s">
        <v>992</v>
      </c>
      <c r="F16" s="42">
        <v>12</v>
      </c>
      <c r="G16" s="42">
        <v>2</v>
      </c>
      <c r="H16" s="42">
        <v>1</v>
      </c>
      <c r="I16" s="46">
        <f t="shared" si="0"/>
        <v>24</v>
      </c>
      <c r="J16" s="46">
        <f t="shared" si="1"/>
        <v>1680</v>
      </c>
      <c r="K16" s="42">
        <f>J16</f>
        <v>1680</v>
      </c>
      <c r="L16" s="54">
        <f t="shared" si="2"/>
        <v>720</v>
      </c>
      <c r="M16" s="55">
        <f t="shared" ref="M16:M28" si="4">L16</f>
        <v>720</v>
      </c>
    </row>
    <row r="17" ht="35" customHeight="1" spans="1:13">
      <c r="A17" s="42">
        <v>15</v>
      </c>
      <c r="B17" s="43" t="s">
        <v>33</v>
      </c>
      <c r="C17" s="43" t="s">
        <v>1052</v>
      </c>
      <c r="D17" s="43" t="s">
        <v>1053</v>
      </c>
      <c r="E17" s="43" t="s">
        <v>992</v>
      </c>
      <c r="F17" s="42">
        <v>28</v>
      </c>
      <c r="G17" s="42">
        <v>2</v>
      </c>
      <c r="H17" s="42">
        <v>1</v>
      </c>
      <c r="I17" s="46">
        <f t="shared" si="0"/>
        <v>56</v>
      </c>
      <c r="J17" s="46">
        <f t="shared" si="1"/>
        <v>3920</v>
      </c>
      <c r="K17" s="56">
        <f>J17+J18</f>
        <v>6440</v>
      </c>
      <c r="L17" s="54">
        <f t="shared" si="2"/>
        <v>1680</v>
      </c>
      <c r="M17" s="55">
        <f>SUM(L17:L18)</f>
        <v>2760</v>
      </c>
    </row>
    <row r="18" ht="35" customHeight="1" spans="1:13">
      <c r="A18" s="42">
        <v>16</v>
      </c>
      <c r="B18" s="49" t="s">
        <v>33</v>
      </c>
      <c r="C18" s="49" t="s">
        <v>1050</v>
      </c>
      <c r="D18" s="49" t="s">
        <v>1051</v>
      </c>
      <c r="E18" s="50" t="s">
        <v>1068</v>
      </c>
      <c r="F18" s="49">
        <v>12</v>
      </c>
      <c r="G18" s="42">
        <v>3</v>
      </c>
      <c r="H18" s="42">
        <v>1</v>
      </c>
      <c r="I18" s="46">
        <f t="shared" si="0"/>
        <v>36</v>
      </c>
      <c r="J18" s="46">
        <f t="shared" si="1"/>
        <v>2520</v>
      </c>
      <c r="K18" s="57"/>
      <c r="L18" s="54">
        <f t="shared" si="2"/>
        <v>1080</v>
      </c>
      <c r="M18" s="55"/>
    </row>
    <row r="19" ht="35" customHeight="1" spans="1:13">
      <c r="A19" s="42">
        <v>17</v>
      </c>
      <c r="B19" s="43" t="s">
        <v>81</v>
      </c>
      <c r="C19" s="43" t="s">
        <v>1021</v>
      </c>
      <c r="D19" s="43" t="s">
        <v>1022</v>
      </c>
      <c r="E19" s="43" t="s">
        <v>992</v>
      </c>
      <c r="F19" s="42">
        <v>6</v>
      </c>
      <c r="G19" s="42">
        <v>1</v>
      </c>
      <c r="H19" s="42">
        <v>1.1</v>
      </c>
      <c r="I19" s="46">
        <f t="shared" si="0"/>
        <v>6.6</v>
      </c>
      <c r="J19" s="46">
        <f t="shared" si="1"/>
        <v>462</v>
      </c>
      <c r="K19" s="42">
        <f>J19</f>
        <v>462</v>
      </c>
      <c r="L19" s="54">
        <f t="shared" si="2"/>
        <v>198</v>
      </c>
      <c r="M19" s="55">
        <f t="shared" si="4"/>
        <v>198</v>
      </c>
    </row>
    <row r="20" ht="75" customHeight="1" spans="1:13">
      <c r="A20" s="42">
        <v>18</v>
      </c>
      <c r="B20" s="49" t="s">
        <v>88</v>
      </c>
      <c r="C20" s="49" t="s">
        <v>1003</v>
      </c>
      <c r="D20" s="50" t="s">
        <v>1069</v>
      </c>
      <c r="E20" s="50" t="s">
        <v>1070</v>
      </c>
      <c r="F20" s="49">
        <v>12</v>
      </c>
      <c r="G20" s="42">
        <v>3</v>
      </c>
      <c r="H20" s="42">
        <v>1.1</v>
      </c>
      <c r="I20" s="46">
        <f t="shared" si="0"/>
        <v>39.6</v>
      </c>
      <c r="J20" s="46">
        <f t="shared" si="1"/>
        <v>2772</v>
      </c>
      <c r="K20" s="42">
        <v>2772</v>
      </c>
      <c r="L20" s="54">
        <f t="shared" si="2"/>
        <v>1188</v>
      </c>
      <c r="M20" s="55">
        <f t="shared" si="4"/>
        <v>1188</v>
      </c>
    </row>
    <row r="21" s="39" customFormat="1" ht="82" customHeight="1" spans="1:13">
      <c r="A21" s="42">
        <v>19</v>
      </c>
      <c r="B21" s="51" t="s">
        <v>48</v>
      </c>
      <c r="C21" s="51" t="s">
        <v>1007</v>
      </c>
      <c r="D21" s="51" t="s">
        <v>1008</v>
      </c>
      <c r="E21" s="52" t="s">
        <v>1071</v>
      </c>
      <c r="F21" s="51">
        <v>12</v>
      </c>
      <c r="G21" s="51">
        <v>6</v>
      </c>
      <c r="H21" s="51">
        <v>1</v>
      </c>
      <c r="I21" s="46">
        <f t="shared" si="0"/>
        <v>72</v>
      </c>
      <c r="J21" s="46">
        <f t="shared" si="1"/>
        <v>5040</v>
      </c>
      <c r="K21" s="51">
        <v>5040</v>
      </c>
      <c r="L21" s="54">
        <f t="shared" si="2"/>
        <v>2160</v>
      </c>
      <c r="M21" s="55">
        <f t="shared" si="4"/>
        <v>2160</v>
      </c>
    </row>
    <row r="22" ht="73" customHeight="1" spans="1:13">
      <c r="A22" s="42">
        <v>20</v>
      </c>
      <c r="B22" s="49" t="s">
        <v>92</v>
      </c>
      <c r="C22" s="49" t="s">
        <v>1010</v>
      </c>
      <c r="D22" s="49" t="s">
        <v>1011</v>
      </c>
      <c r="E22" s="50" t="s">
        <v>1072</v>
      </c>
      <c r="F22" s="49">
        <v>12</v>
      </c>
      <c r="G22" s="42">
        <v>2</v>
      </c>
      <c r="H22" s="42">
        <v>1.1</v>
      </c>
      <c r="I22" s="46">
        <f t="shared" si="0"/>
        <v>26.4</v>
      </c>
      <c r="J22" s="46">
        <f t="shared" si="1"/>
        <v>1848</v>
      </c>
      <c r="K22" s="42">
        <v>1848</v>
      </c>
      <c r="L22" s="54">
        <f t="shared" si="2"/>
        <v>792</v>
      </c>
      <c r="M22" s="55">
        <f t="shared" si="4"/>
        <v>792</v>
      </c>
    </row>
    <row r="23" ht="35" customHeight="1" spans="1:13">
      <c r="A23" s="42">
        <v>21</v>
      </c>
      <c r="B23" s="42" t="s">
        <v>6</v>
      </c>
      <c r="C23" s="49" t="s">
        <v>1023</v>
      </c>
      <c r="D23" s="49" t="s">
        <v>1024</v>
      </c>
      <c r="E23" s="50" t="s">
        <v>977</v>
      </c>
      <c r="F23" s="53">
        <v>16</v>
      </c>
      <c r="G23" s="42">
        <v>2</v>
      </c>
      <c r="H23" s="42">
        <v>1</v>
      </c>
      <c r="I23" s="46">
        <f t="shared" si="0"/>
        <v>32</v>
      </c>
      <c r="J23" s="46">
        <f t="shared" si="1"/>
        <v>2240</v>
      </c>
      <c r="K23" s="42">
        <v>2240</v>
      </c>
      <c r="L23" s="54">
        <f t="shared" si="2"/>
        <v>960</v>
      </c>
      <c r="M23" s="55">
        <f t="shared" si="4"/>
        <v>960</v>
      </c>
    </row>
    <row r="24" ht="96" customHeight="1" spans="1:13">
      <c r="A24" s="42">
        <v>22</v>
      </c>
      <c r="B24" s="49" t="s">
        <v>51</v>
      </c>
      <c r="C24" s="49" t="s">
        <v>1032</v>
      </c>
      <c r="D24" s="49" t="s">
        <v>1033</v>
      </c>
      <c r="E24" s="50" t="s">
        <v>1073</v>
      </c>
      <c r="F24" s="53">
        <v>4</v>
      </c>
      <c r="G24" s="42">
        <v>7</v>
      </c>
      <c r="H24" s="42">
        <v>1</v>
      </c>
      <c r="I24" s="46">
        <f t="shared" si="0"/>
        <v>28</v>
      </c>
      <c r="J24" s="46">
        <f t="shared" si="1"/>
        <v>1960</v>
      </c>
      <c r="K24" s="42">
        <v>1960</v>
      </c>
      <c r="L24" s="54">
        <f t="shared" si="2"/>
        <v>840</v>
      </c>
      <c r="M24" s="55">
        <f t="shared" si="4"/>
        <v>840</v>
      </c>
    </row>
    <row r="25" ht="91" customHeight="1" spans="1:13">
      <c r="A25" s="42">
        <v>23</v>
      </c>
      <c r="B25" s="49" t="s">
        <v>5</v>
      </c>
      <c r="C25" s="49" t="s">
        <v>1032</v>
      </c>
      <c r="D25" s="49" t="s">
        <v>1033</v>
      </c>
      <c r="E25" s="50" t="s">
        <v>1073</v>
      </c>
      <c r="F25" s="53">
        <v>4</v>
      </c>
      <c r="G25" s="42">
        <v>7</v>
      </c>
      <c r="H25" s="42">
        <v>1</v>
      </c>
      <c r="I25" s="46">
        <f t="shared" si="0"/>
        <v>28</v>
      </c>
      <c r="J25" s="46">
        <f t="shared" si="1"/>
        <v>1960</v>
      </c>
      <c r="K25" s="42">
        <v>1960</v>
      </c>
      <c r="L25" s="54">
        <f t="shared" si="2"/>
        <v>840</v>
      </c>
      <c r="M25" s="55">
        <f t="shared" si="4"/>
        <v>840</v>
      </c>
    </row>
    <row r="26" ht="85" customHeight="1" spans="1:13">
      <c r="A26" s="42">
        <v>24</v>
      </c>
      <c r="B26" s="49" t="s">
        <v>13</v>
      </c>
      <c r="C26" s="49" t="s">
        <v>1030</v>
      </c>
      <c r="D26" s="49" t="s">
        <v>1031</v>
      </c>
      <c r="E26" s="50" t="s">
        <v>1073</v>
      </c>
      <c r="F26" s="53">
        <v>8</v>
      </c>
      <c r="G26" s="42">
        <v>7</v>
      </c>
      <c r="H26" s="42">
        <v>1</v>
      </c>
      <c r="I26" s="46">
        <f t="shared" si="0"/>
        <v>56</v>
      </c>
      <c r="J26" s="46">
        <f t="shared" si="1"/>
        <v>3920</v>
      </c>
      <c r="K26" s="42">
        <v>3920</v>
      </c>
      <c r="L26" s="54">
        <f t="shared" si="2"/>
        <v>1680</v>
      </c>
      <c r="M26" s="55">
        <f t="shared" si="4"/>
        <v>1680</v>
      </c>
    </row>
    <row r="27" ht="74" customHeight="1" spans="1:13">
      <c r="A27" s="42">
        <v>25</v>
      </c>
      <c r="B27" s="49" t="s">
        <v>52</v>
      </c>
      <c r="C27" s="49" t="s">
        <v>1025</v>
      </c>
      <c r="D27" s="49" t="s">
        <v>1026</v>
      </c>
      <c r="E27" s="50" t="s">
        <v>1074</v>
      </c>
      <c r="F27" s="49">
        <v>12</v>
      </c>
      <c r="G27" s="42">
        <v>6</v>
      </c>
      <c r="H27" s="42">
        <v>1</v>
      </c>
      <c r="I27" s="46">
        <f t="shared" si="0"/>
        <v>72</v>
      </c>
      <c r="J27" s="46">
        <f t="shared" si="1"/>
        <v>5040</v>
      </c>
      <c r="K27" s="42">
        <v>5040</v>
      </c>
      <c r="L27" s="54">
        <f t="shared" si="2"/>
        <v>2160</v>
      </c>
      <c r="M27" s="55">
        <f t="shared" si="4"/>
        <v>2160</v>
      </c>
    </row>
    <row r="28" ht="35" customHeight="1" spans="1:13">
      <c r="A28" s="42">
        <v>26</v>
      </c>
      <c r="B28" s="49" t="s">
        <v>89</v>
      </c>
      <c r="C28" s="49" t="s">
        <v>1025</v>
      </c>
      <c r="D28" s="49" t="s">
        <v>1026</v>
      </c>
      <c r="E28" s="50" t="s">
        <v>1075</v>
      </c>
      <c r="F28" s="49">
        <v>12</v>
      </c>
      <c r="G28" s="42">
        <v>1</v>
      </c>
      <c r="H28" s="42">
        <v>1</v>
      </c>
      <c r="I28" s="46">
        <f t="shared" si="0"/>
        <v>12</v>
      </c>
      <c r="J28" s="46">
        <f t="shared" si="1"/>
        <v>840</v>
      </c>
      <c r="K28" s="42">
        <v>840</v>
      </c>
      <c r="L28" s="54">
        <f t="shared" si="2"/>
        <v>360</v>
      </c>
      <c r="M28" s="55">
        <f t="shared" si="4"/>
        <v>360</v>
      </c>
    </row>
    <row r="29" ht="35" customHeight="1" spans="1:13">
      <c r="A29" s="42">
        <v>27</v>
      </c>
      <c r="B29" s="49" t="s">
        <v>36</v>
      </c>
      <c r="C29" s="49" t="s">
        <v>1027</v>
      </c>
      <c r="D29" s="49" t="s">
        <v>1028</v>
      </c>
      <c r="E29" s="50" t="s">
        <v>1016</v>
      </c>
      <c r="F29" s="49">
        <v>6</v>
      </c>
      <c r="G29" s="42">
        <v>1</v>
      </c>
      <c r="H29" s="42">
        <v>1.1</v>
      </c>
      <c r="I29" s="46">
        <f t="shared" si="0"/>
        <v>6.6</v>
      </c>
      <c r="J29" s="46">
        <f t="shared" si="1"/>
        <v>462</v>
      </c>
      <c r="K29" s="56">
        <f>J29+J30+J31</f>
        <v>1386</v>
      </c>
      <c r="L29" s="54">
        <f t="shared" si="2"/>
        <v>198</v>
      </c>
      <c r="M29" s="55">
        <f>SUM(L29:L31)</f>
        <v>594</v>
      </c>
    </row>
    <row r="30" ht="35" customHeight="1" spans="1:13">
      <c r="A30" s="42">
        <v>28</v>
      </c>
      <c r="B30" s="49" t="s">
        <v>36</v>
      </c>
      <c r="C30" s="49" t="s">
        <v>1027</v>
      </c>
      <c r="D30" s="49" t="s">
        <v>1028</v>
      </c>
      <c r="E30" s="50" t="s">
        <v>1017</v>
      </c>
      <c r="F30" s="49">
        <v>6</v>
      </c>
      <c r="G30" s="42">
        <v>1</v>
      </c>
      <c r="H30" s="42">
        <v>1.1</v>
      </c>
      <c r="I30" s="46">
        <f t="shared" si="0"/>
        <v>6.6</v>
      </c>
      <c r="J30" s="46">
        <f t="shared" si="1"/>
        <v>462</v>
      </c>
      <c r="K30" s="58"/>
      <c r="L30" s="54">
        <f t="shared" si="2"/>
        <v>198</v>
      </c>
      <c r="M30" s="55"/>
    </row>
    <row r="31" ht="35" customHeight="1" spans="1:13">
      <c r="A31" s="42">
        <v>29</v>
      </c>
      <c r="B31" s="49" t="s">
        <v>36</v>
      </c>
      <c r="C31" s="49" t="s">
        <v>1029</v>
      </c>
      <c r="D31" s="49" t="s">
        <v>1028</v>
      </c>
      <c r="E31" s="50" t="s">
        <v>1018</v>
      </c>
      <c r="F31" s="49">
        <v>6</v>
      </c>
      <c r="G31" s="42">
        <v>1</v>
      </c>
      <c r="H31" s="42">
        <v>1.1</v>
      </c>
      <c r="I31" s="46">
        <f t="shared" si="0"/>
        <v>6.6</v>
      </c>
      <c r="J31" s="46">
        <f t="shared" si="1"/>
        <v>462</v>
      </c>
      <c r="K31" s="57"/>
      <c r="L31" s="54">
        <f t="shared" si="2"/>
        <v>198</v>
      </c>
      <c r="M31" s="55"/>
    </row>
    <row r="32" ht="35" customHeight="1" spans="1:13">
      <c r="A32" s="42">
        <v>30</v>
      </c>
      <c r="B32" s="49" t="s">
        <v>57</v>
      </c>
      <c r="C32" s="49" t="s">
        <v>1027</v>
      </c>
      <c r="D32" s="49" t="s">
        <v>1028</v>
      </c>
      <c r="E32" s="50" t="s">
        <v>1016</v>
      </c>
      <c r="F32" s="49">
        <v>6</v>
      </c>
      <c r="G32" s="42">
        <v>1</v>
      </c>
      <c r="H32" s="42">
        <v>1.1</v>
      </c>
      <c r="I32" s="46">
        <f t="shared" si="0"/>
        <v>6.6</v>
      </c>
      <c r="J32" s="46">
        <f t="shared" si="1"/>
        <v>462</v>
      </c>
      <c r="K32" s="56">
        <f>J32+J33+J34</f>
        <v>1386</v>
      </c>
      <c r="L32" s="54">
        <f t="shared" si="2"/>
        <v>198</v>
      </c>
      <c r="M32" s="55">
        <f>SUM(L32:L34)</f>
        <v>594</v>
      </c>
    </row>
    <row r="33" ht="45" customHeight="1" spans="1:13">
      <c r="A33" s="42">
        <v>31</v>
      </c>
      <c r="B33" s="49" t="s">
        <v>57</v>
      </c>
      <c r="C33" s="49" t="s">
        <v>1027</v>
      </c>
      <c r="D33" s="49" t="s">
        <v>1028</v>
      </c>
      <c r="E33" s="50" t="s">
        <v>1017</v>
      </c>
      <c r="F33" s="49">
        <v>6</v>
      </c>
      <c r="G33" s="42">
        <v>1</v>
      </c>
      <c r="H33" s="42">
        <v>1.1</v>
      </c>
      <c r="I33" s="46">
        <f t="shared" si="0"/>
        <v>6.6</v>
      </c>
      <c r="J33" s="46">
        <f t="shared" si="1"/>
        <v>462</v>
      </c>
      <c r="K33" s="58"/>
      <c r="L33" s="54">
        <f t="shared" si="2"/>
        <v>198</v>
      </c>
      <c r="M33" s="55"/>
    </row>
    <row r="34" ht="35" customHeight="1" spans="1:13">
      <c r="A34" s="42">
        <v>32</v>
      </c>
      <c r="B34" s="49" t="s">
        <v>57</v>
      </c>
      <c r="C34" s="49" t="s">
        <v>1029</v>
      </c>
      <c r="D34" s="49" t="s">
        <v>1028</v>
      </c>
      <c r="E34" s="50" t="s">
        <v>1018</v>
      </c>
      <c r="F34" s="49">
        <v>6</v>
      </c>
      <c r="G34" s="42">
        <v>1</v>
      </c>
      <c r="H34" s="42">
        <v>1.1</v>
      </c>
      <c r="I34" s="46">
        <f t="shared" si="0"/>
        <v>6.6</v>
      </c>
      <c r="J34" s="46">
        <f t="shared" si="1"/>
        <v>462</v>
      </c>
      <c r="K34" s="57"/>
      <c r="L34" s="54">
        <f t="shared" si="2"/>
        <v>198</v>
      </c>
      <c r="M34" s="55"/>
    </row>
    <row r="35" ht="48" customHeight="1" spans="1:13">
      <c r="A35" s="42">
        <v>33</v>
      </c>
      <c r="B35" s="49" t="s">
        <v>14</v>
      </c>
      <c r="C35" s="49" t="s">
        <v>1041</v>
      </c>
      <c r="D35" s="49" t="s">
        <v>1042</v>
      </c>
      <c r="E35" s="50" t="s">
        <v>1043</v>
      </c>
      <c r="F35" s="49">
        <v>8</v>
      </c>
      <c r="G35" s="42">
        <v>1</v>
      </c>
      <c r="H35" s="42">
        <v>1.1</v>
      </c>
      <c r="I35" s="46">
        <f t="shared" si="0"/>
        <v>8.8</v>
      </c>
      <c r="J35" s="46">
        <f t="shared" si="1"/>
        <v>616</v>
      </c>
      <c r="K35" s="42">
        <v>616</v>
      </c>
      <c r="L35" s="54">
        <f t="shared" si="2"/>
        <v>264</v>
      </c>
      <c r="M35" s="55">
        <f>L35</f>
        <v>264</v>
      </c>
    </row>
    <row r="36" s="26" customFormat="1" ht="35" customHeight="1" spans="1:13">
      <c r="A36" s="42">
        <v>34</v>
      </c>
      <c r="B36" s="49" t="s">
        <v>21</v>
      </c>
      <c r="C36" s="49" t="s">
        <v>1041</v>
      </c>
      <c r="D36" s="49" t="s">
        <v>1042</v>
      </c>
      <c r="E36" s="50" t="s">
        <v>1043</v>
      </c>
      <c r="F36" s="49">
        <v>4</v>
      </c>
      <c r="G36" s="42">
        <v>3</v>
      </c>
      <c r="H36" s="42">
        <v>1</v>
      </c>
      <c r="I36" s="46">
        <f t="shared" si="0"/>
        <v>12</v>
      </c>
      <c r="J36" s="46">
        <f t="shared" si="1"/>
        <v>840</v>
      </c>
      <c r="K36" s="42">
        <v>840</v>
      </c>
      <c r="L36" s="54">
        <f t="shared" si="2"/>
        <v>360</v>
      </c>
      <c r="M36" s="55">
        <f>L36</f>
        <v>360</v>
      </c>
    </row>
    <row r="37" ht="46" customHeight="1" spans="1:13">
      <c r="A37" s="42">
        <v>35</v>
      </c>
      <c r="B37" s="49" t="s">
        <v>4</v>
      </c>
      <c r="C37" s="49" t="s">
        <v>1048</v>
      </c>
      <c r="D37" s="49" t="s">
        <v>1049</v>
      </c>
      <c r="E37" s="50" t="s">
        <v>1043</v>
      </c>
      <c r="F37" s="49">
        <v>12</v>
      </c>
      <c r="G37" s="42">
        <v>2</v>
      </c>
      <c r="H37" s="42">
        <v>1.1</v>
      </c>
      <c r="I37" s="46">
        <f t="shared" si="0"/>
        <v>26.4</v>
      </c>
      <c r="J37" s="46">
        <f t="shared" si="1"/>
        <v>1848</v>
      </c>
      <c r="K37" s="42">
        <v>1848</v>
      </c>
      <c r="L37" s="54">
        <f t="shared" si="2"/>
        <v>792</v>
      </c>
      <c r="M37" s="55">
        <f>L37</f>
        <v>792</v>
      </c>
    </row>
    <row r="38" ht="42" customHeight="1" spans="1:13">
      <c r="A38" s="42">
        <v>36</v>
      </c>
      <c r="B38" s="49" t="s">
        <v>24</v>
      </c>
      <c r="C38" s="49" t="s">
        <v>1036</v>
      </c>
      <c r="D38" s="49" t="s">
        <v>1037</v>
      </c>
      <c r="E38" s="50" t="s">
        <v>1068</v>
      </c>
      <c r="F38" s="49">
        <v>8</v>
      </c>
      <c r="G38" s="42">
        <v>3</v>
      </c>
      <c r="H38" s="42">
        <v>1</v>
      </c>
      <c r="I38" s="46">
        <f t="shared" si="0"/>
        <v>24</v>
      </c>
      <c r="J38" s="46">
        <f t="shared" si="1"/>
        <v>1680</v>
      </c>
      <c r="K38" s="56">
        <f>J38+J39</f>
        <v>2800</v>
      </c>
      <c r="L38" s="54">
        <f t="shared" si="2"/>
        <v>720</v>
      </c>
      <c r="M38" s="55">
        <f>SUM(L38:L39)</f>
        <v>1200</v>
      </c>
    </row>
    <row r="39" ht="35" customHeight="1" spans="1:13">
      <c r="A39" s="42">
        <v>37</v>
      </c>
      <c r="B39" s="49" t="s">
        <v>24</v>
      </c>
      <c r="C39" s="49" t="s">
        <v>1034</v>
      </c>
      <c r="D39" s="49" t="s">
        <v>1035</v>
      </c>
      <c r="E39" s="50" t="s">
        <v>1018</v>
      </c>
      <c r="F39" s="49">
        <v>8</v>
      </c>
      <c r="G39" s="42">
        <v>2</v>
      </c>
      <c r="H39" s="42">
        <v>1</v>
      </c>
      <c r="I39" s="46">
        <f t="shared" si="0"/>
        <v>16</v>
      </c>
      <c r="J39" s="46">
        <f t="shared" si="1"/>
        <v>1120</v>
      </c>
      <c r="K39" s="57"/>
      <c r="L39" s="54">
        <f t="shared" si="2"/>
        <v>480</v>
      </c>
      <c r="M39" s="55"/>
    </row>
    <row r="40" ht="62" customHeight="1" spans="1:13">
      <c r="A40" s="42">
        <v>38</v>
      </c>
      <c r="B40" s="49" t="s">
        <v>28</v>
      </c>
      <c r="C40" s="49" t="s">
        <v>946</v>
      </c>
      <c r="D40" s="49" t="s">
        <v>947</v>
      </c>
      <c r="E40" s="50" t="s">
        <v>1018</v>
      </c>
      <c r="F40" s="49">
        <v>4</v>
      </c>
      <c r="G40" s="42">
        <v>2</v>
      </c>
      <c r="H40" s="42">
        <v>1</v>
      </c>
      <c r="I40" s="46">
        <f t="shared" si="0"/>
        <v>8</v>
      </c>
      <c r="J40" s="46">
        <f t="shared" si="1"/>
        <v>560</v>
      </c>
      <c r="K40" s="42">
        <f>J40</f>
        <v>560</v>
      </c>
      <c r="L40" s="54">
        <f t="shared" si="2"/>
        <v>240</v>
      </c>
      <c r="M40" s="55">
        <f>L40</f>
        <v>240</v>
      </c>
    </row>
    <row r="41" ht="41" customHeight="1" spans="1:13">
      <c r="A41" s="42">
        <v>39</v>
      </c>
      <c r="B41" s="49" t="s">
        <v>16</v>
      </c>
      <c r="C41" s="49" t="s">
        <v>1054</v>
      </c>
      <c r="D41" s="49" t="s">
        <v>1055</v>
      </c>
      <c r="E41" s="50" t="s">
        <v>1043</v>
      </c>
      <c r="F41" s="49">
        <v>12</v>
      </c>
      <c r="G41" s="42">
        <v>3</v>
      </c>
      <c r="H41" s="42">
        <v>1</v>
      </c>
      <c r="I41" s="46">
        <f t="shared" si="0"/>
        <v>36</v>
      </c>
      <c r="J41" s="46">
        <f t="shared" si="1"/>
        <v>2520</v>
      </c>
      <c r="K41" s="42">
        <v>2520</v>
      </c>
      <c r="L41" s="54">
        <f t="shared" si="2"/>
        <v>1080</v>
      </c>
      <c r="M41" s="55">
        <f>L41</f>
        <v>1080</v>
      </c>
    </row>
    <row r="42" spans="11:11">
      <c r="K42" s="26"/>
    </row>
  </sheetData>
  <mergeCells count="19">
    <mergeCell ref="A1:M1"/>
    <mergeCell ref="K4:K6"/>
    <mergeCell ref="K7:K8"/>
    <mergeCell ref="K9:K10"/>
    <mergeCell ref="K11:K12"/>
    <mergeCell ref="K14:K15"/>
    <mergeCell ref="K17:K18"/>
    <mergeCell ref="K29:K31"/>
    <mergeCell ref="K32:K34"/>
    <mergeCell ref="K38:K39"/>
    <mergeCell ref="M4:M6"/>
    <mergeCell ref="M7:M8"/>
    <mergeCell ref="M9:M10"/>
    <mergeCell ref="M11:M12"/>
    <mergeCell ref="M14:M15"/>
    <mergeCell ref="M17:M18"/>
    <mergeCell ref="M29:M31"/>
    <mergeCell ref="M32:M34"/>
    <mergeCell ref="M38:M39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workbookViewId="0">
      <pane ySplit="2" topLeftCell="A18" activePane="bottomLeft" state="frozen"/>
      <selection/>
      <selection pane="bottomLeft" activeCell="A3" sqref="A3"/>
    </sheetView>
  </sheetViews>
  <sheetFormatPr defaultColWidth="8.89380530973451" defaultRowHeight="13.5"/>
  <cols>
    <col min="1" max="1" width="7" style="26" customWidth="1"/>
    <col min="2" max="2" width="12.5044247787611" style="26" customWidth="1"/>
    <col min="3" max="3" width="11.5044247787611" style="26" customWidth="1"/>
    <col min="4" max="4" width="24.3716814159292" style="26" customWidth="1"/>
    <col min="5" max="5" width="8.89380530973451" style="26"/>
    <col min="6" max="6" width="20.3362831858407" style="26" customWidth="1"/>
    <col min="7" max="14" width="8.89380530973451" style="26"/>
    <col min="15" max="15" width="10.8761061946903" style="26" customWidth="1"/>
    <col min="16" max="16" width="13" style="27" customWidth="1"/>
    <col min="17" max="16384" width="8.89380530973451" style="1"/>
  </cols>
  <sheetData>
    <row r="1" ht="33" customHeight="1" spans="1:15">
      <c r="A1" s="28" t="s">
        <v>1076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ht="27" spans="1:16">
      <c r="A2" s="29" t="s">
        <v>1</v>
      </c>
      <c r="B2" s="30" t="s">
        <v>1077</v>
      </c>
      <c r="C2" s="31" t="s">
        <v>95</v>
      </c>
      <c r="D2" s="31" t="s">
        <v>96</v>
      </c>
      <c r="E2" s="31" t="s">
        <v>1078</v>
      </c>
      <c r="F2" s="31" t="s">
        <v>965</v>
      </c>
      <c r="G2" s="31" t="s">
        <v>106</v>
      </c>
      <c r="H2" s="31" t="s">
        <v>1079</v>
      </c>
      <c r="I2" s="31" t="s">
        <v>1080</v>
      </c>
      <c r="J2" s="31" t="s">
        <v>1081</v>
      </c>
      <c r="K2" s="31" t="s">
        <v>1082</v>
      </c>
      <c r="L2" s="31" t="s">
        <v>1083</v>
      </c>
      <c r="M2" s="31" t="s">
        <v>1084</v>
      </c>
      <c r="N2" s="31" t="s">
        <v>1085</v>
      </c>
      <c r="O2" s="31" t="s">
        <v>1086</v>
      </c>
      <c r="P2" s="31" t="s">
        <v>109</v>
      </c>
    </row>
    <row r="3" ht="25" customHeight="1" spans="1:16">
      <c r="A3" s="16">
        <v>1</v>
      </c>
      <c r="B3" s="32" t="s">
        <v>36</v>
      </c>
      <c r="C3" s="32" t="s">
        <v>1087</v>
      </c>
      <c r="D3" s="32" t="s">
        <v>1088</v>
      </c>
      <c r="E3" s="33">
        <v>2016</v>
      </c>
      <c r="F3" s="32" t="s">
        <v>1089</v>
      </c>
      <c r="G3" s="33">
        <v>2</v>
      </c>
      <c r="H3" s="32">
        <v>304</v>
      </c>
      <c r="I3" s="33">
        <v>0.6</v>
      </c>
      <c r="J3" s="33">
        <v>50</v>
      </c>
      <c r="K3" s="33">
        <v>0.3</v>
      </c>
      <c r="L3" s="33">
        <v>2</v>
      </c>
      <c r="M3" s="33">
        <f t="shared" ref="M3:M24" si="0">(I3*J3+K3*L3)*2</f>
        <v>61.2</v>
      </c>
      <c r="N3" s="33">
        <f t="shared" ref="N3:N20" si="1">M3</f>
        <v>61.2</v>
      </c>
      <c r="O3" s="33">
        <f t="shared" ref="O3:O21" si="2">N3*70</f>
        <v>4284</v>
      </c>
      <c r="P3" s="38">
        <f t="shared" ref="P3:P21" si="3">N3*30</f>
        <v>1836</v>
      </c>
    </row>
    <row r="4" ht="25" customHeight="1" spans="1:16">
      <c r="A4" s="16">
        <v>2</v>
      </c>
      <c r="B4" s="32" t="s">
        <v>31</v>
      </c>
      <c r="C4" s="32" t="s">
        <v>1087</v>
      </c>
      <c r="D4" s="32" t="s">
        <v>1088</v>
      </c>
      <c r="E4" s="33">
        <v>2016</v>
      </c>
      <c r="F4" s="32" t="s">
        <v>1089</v>
      </c>
      <c r="G4" s="33">
        <v>2</v>
      </c>
      <c r="H4" s="32">
        <v>304</v>
      </c>
      <c r="I4" s="33">
        <v>0.6</v>
      </c>
      <c r="J4" s="33">
        <v>50</v>
      </c>
      <c r="K4" s="33">
        <v>0.3</v>
      </c>
      <c r="L4" s="33">
        <v>0</v>
      </c>
      <c r="M4" s="33">
        <f t="shared" si="0"/>
        <v>60</v>
      </c>
      <c r="N4" s="33">
        <f t="shared" si="1"/>
        <v>60</v>
      </c>
      <c r="O4" s="33">
        <f t="shared" si="2"/>
        <v>4200</v>
      </c>
      <c r="P4" s="38">
        <f t="shared" si="3"/>
        <v>1800</v>
      </c>
    </row>
    <row r="5" ht="25" customHeight="1" spans="1:16">
      <c r="A5" s="16">
        <v>3</v>
      </c>
      <c r="B5" s="32" t="s">
        <v>57</v>
      </c>
      <c r="C5" s="32" t="s">
        <v>1087</v>
      </c>
      <c r="D5" s="32" t="s">
        <v>1088</v>
      </c>
      <c r="E5" s="33">
        <v>2016</v>
      </c>
      <c r="F5" s="32" t="s">
        <v>1089</v>
      </c>
      <c r="G5" s="33">
        <v>2</v>
      </c>
      <c r="H5" s="32">
        <v>304</v>
      </c>
      <c r="I5" s="33">
        <v>0.6</v>
      </c>
      <c r="J5" s="33">
        <v>50</v>
      </c>
      <c r="K5" s="33">
        <v>0.3</v>
      </c>
      <c r="L5" s="33">
        <v>0</v>
      </c>
      <c r="M5" s="33">
        <f t="shared" si="0"/>
        <v>60</v>
      </c>
      <c r="N5" s="33">
        <f t="shared" si="1"/>
        <v>60</v>
      </c>
      <c r="O5" s="33">
        <f t="shared" si="2"/>
        <v>4200</v>
      </c>
      <c r="P5" s="38">
        <f t="shared" si="3"/>
        <v>1800</v>
      </c>
    </row>
    <row r="6" ht="25" customHeight="1" spans="1:16">
      <c r="A6" s="16">
        <v>4</v>
      </c>
      <c r="B6" s="32" t="s">
        <v>58</v>
      </c>
      <c r="C6" s="32" t="s">
        <v>1087</v>
      </c>
      <c r="D6" s="32" t="s">
        <v>1088</v>
      </c>
      <c r="E6" s="33">
        <v>2016</v>
      </c>
      <c r="F6" s="32" t="s">
        <v>1089</v>
      </c>
      <c r="G6" s="33">
        <v>2</v>
      </c>
      <c r="H6" s="32">
        <v>304</v>
      </c>
      <c r="I6" s="33">
        <v>0.6</v>
      </c>
      <c r="J6" s="33">
        <v>50</v>
      </c>
      <c r="K6" s="33">
        <v>0.3</v>
      </c>
      <c r="L6" s="33">
        <v>1</v>
      </c>
      <c r="M6" s="33">
        <f t="shared" si="0"/>
        <v>60.6</v>
      </c>
      <c r="N6" s="33">
        <f t="shared" si="1"/>
        <v>60.6</v>
      </c>
      <c r="O6" s="33">
        <f t="shared" si="2"/>
        <v>4242</v>
      </c>
      <c r="P6" s="38">
        <f t="shared" si="3"/>
        <v>1818</v>
      </c>
    </row>
    <row r="7" ht="25" customHeight="1" spans="1:16">
      <c r="A7" s="16">
        <v>5</v>
      </c>
      <c r="B7" s="32" t="s">
        <v>40</v>
      </c>
      <c r="C7" s="32" t="s">
        <v>1087</v>
      </c>
      <c r="D7" s="32" t="s">
        <v>1088</v>
      </c>
      <c r="E7" s="33">
        <v>2016</v>
      </c>
      <c r="F7" s="32" t="s">
        <v>1089</v>
      </c>
      <c r="G7" s="33">
        <v>2</v>
      </c>
      <c r="H7" s="32">
        <v>304</v>
      </c>
      <c r="I7" s="33">
        <v>0.6</v>
      </c>
      <c r="J7" s="33">
        <v>50</v>
      </c>
      <c r="K7" s="33">
        <v>0.3</v>
      </c>
      <c r="L7" s="33">
        <v>1</v>
      </c>
      <c r="M7" s="33">
        <f t="shared" si="0"/>
        <v>60.6</v>
      </c>
      <c r="N7" s="33">
        <f t="shared" si="1"/>
        <v>60.6</v>
      </c>
      <c r="O7" s="33">
        <f t="shared" si="2"/>
        <v>4242</v>
      </c>
      <c r="P7" s="38">
        <f t="shared" si="3"/>
        <v>1818</v>
      </c>
    </row>
    <row r="8" ht="25" customHeight="1" spans="1:16">
      <c r="A8" s="16">
        <v>6</v>
      </c>
      <c r="B8" s="32" t="s">
        <v>56</v>
      </c>
      <c r="C8" s="32" t="s">
        <v>1087</v>
      </c>
      <c r="D8" s="32" t="s">
        <v>1088</v>
      </c>
      <c r="E8" s="33">
        <v>2016</v>
      </c>
      <c r="F8" s="32" t="s">
        <v>1089</v>
      </c>
      <c r="G8" s="33">
        <v>2</v>
      </c>
      <c r="H8" s="32">
        <v>304</v>
      </c>
      <c r="I8" s="33">
        <v>0.6</v>
      </c>
      <c r="J8" s="33">
        <v>27</v>
      </c>
      <c r="K8" s="33">
        <v>0.3</v>
      </c>
      <c r="L8" s="33">
        <v>0</v>
      </c>
      <c r="M8" s="33">
        <f t="shared" si="0"/>
        <v>32.4</v>
      </c>
      <c r="N8" s="33">
        <f t="shared" si="1"/>
        <v>32.4</v>
      </c>
      <c r="O8" s="33">
        <f t="shared" si="2"/>
        <v>2268</v>
      </c>
      <c r="P8" s="38">
        <f t="shared" si="3"/>
        <v>972</v>
      </c>
    </row>
    <row r="9" ht="25" customHeight="1" spans="1:16">
      <c r="A9" s="16">
        <v>7</v>
      </c>
      <c r="B9" s="32" t="s">
        <v>91</v>
      </c>
      <c r="C9" s="32" t="s">
        <v>1087</v>
      </c>
      <c r="D9" s="32" t="s">
        <v>1088</v>
      </c>
      <c r="E9" s="33">
        <v>2016</v>
      </c>
      <c r="F9" s="32" t="s">
        <v>1089</v>
      </c>
      <c r="G9" s="33">
        <v>2</v>
      </c>
      <c r="H9" s="32">
        <v>304</v>
      </c>
      <c r="I9" s="33">
        <v>0.6</v>
      </c>
      <c r="J9" s="33">
        <v>23</v>
      </c>
      <c r="K9" s="33">
        <v>0.3</v>
      </c>
      <c r="L9" s="33">
        <v>0</v>
      </c>
      <c r="M9" s="33">
        <f t="shared" si="0"/>
        <v>27.6</v>
      </c>
      <c r="N9" s="33">
        <f t="shared" si="1"/>
        <v>27.6</v>
      </c>
      <c r="O9" s="33">
        <f t="shared" si="2"/>
        <v>1932</v>
      </c>
      <c r="P9" s="38">
        <f t="shared" si="3"/>
        <v>828</v>
      </c>
    </row>
    <row r="10" ht="25" customHeight="1" spans="1:16">
      <c r="A10" s="16">
        <v>8</v>
      </c>
      <c r="B10" s="34" t="s">
        <v>37</v>
      </c>
      <c r="C10" s="34" t="s">
        <v>1090</v>
      </c>
      <c r="D10" s="34" t="s">
        <v>1091</v>
      </c>
      <c r="E10" s="33">
        <v>2016</v>
      </c>
      <c r="F10" s="32" t="s">
        <v>1089</v>
      </c>
      <c r="G10" s="33">
        <v>2</v>
      </c>
      <c r="H10" s="32">
        <v>303</v>
      </c>
      <c r="I10" s="33">
        <v>0.6</v>
      </c>
      <c r="J10" s="33">
        <v>50</v>
      </c>
      <c r="K10" s="33">
        <v>0.3</v>
      </c>
      <c r="L10" s="33">
        <v>26</v>
      </c>
      <c r="M10" s="33">
        <f t="shared" si="0"/>
        <v>75.6</v>
      </c>
      <c r="N10" s="33">
        <f t="shared" si="1"/>
        <v>75.6</v>
      </c>
      <c r="O10" s="33">
        <f t="shared" si="2"/>
        <v>5292</v>
      </c>
      <c r="P10" s="38">
        <f t="shared" si="3"/>
        <v>2268</v>
      </c>
    </row>
    <row r="11" ht="25" customHeight="1" spans="1:16">
      <c r="A11" s="16">
        <v>9</v>
      </c>
      <c r="B11" s="34" t="s">
        <v>10</v>
      </c>
      <c r="C11" s="34" t="s">
        <v>1090</v>
      </c>
      <c r="D11" s="34" t="s">
        <v>1091</v>
      </c>
      <c r="E11" s="33">
        <v>2016</v>
      </c>
      <c r="F11" s="32" t="s">
        <v>1089</v>
      </c>
      <c r="G11" s="33">
        <v>2</v>
      </c>
      <c r="H11" s="32">
        <v>303</v>
      </c>
      <c r="I11" s="33">
        <v>0.6</v>
      </c>
      <c r="J11" s="33">
        <v>50</v>
      </c>
      <c r="K11" s="33">
        <v>0.3</v>
      </c>
      <c r="L11" s="33">
        <v>26</v>
      </c>
      <c r="M11" s="33">
        <f t="shared" si="0"/>
        <v>75.6</v>
      </c>
      <c r="N11" s="33">
        <f t="shared" si="1"/>
        <v>75.6</v>
      </c>
      <c r="O11" s="33">
        <f t="shared" si="2"/>
        <v>5292</v>
      </c>
      <c r="P11" s="38">
        <f t="shared" si="3"/>
        <v>2268</v>
      </c>
    </row>
    <row r="12" ht="25" customHeight="1" spans="1:16">
      <c r="A12" s="16">
        <v>10</v>
      </c>
      <c r="B12" s="34" t="s">
        <v>5</v>
      </c>
      <c r="C12" s="34" t="s">
        <v>1090</v>
      </c>
      <c r="D12" s="34" t="s">
        <v>1091</v>
      </c>
      <c r="E12" s="33">
        <v>2016</v>
      </c>
      <c r="F12" s="32" t="s">
        <v>1089</v>
      </c>
      <c r="G12" s="33">
        <v>2</v>
      </c>
      <c r="H12" s="32">
        <v>303</v>
      </c>
      <c r="I12" s="33">
        <v>0.6</v>
      </c>
      <c r="J12" s="33">
        <v>50</v>
      </c>
      <c r="K12" s="33">
        <v>0.3</v>
      </c>
      <c r="L12" s="33">
        <v>26</v>
      </c>
      <c r="M12" s="33">
        <f t="shared" si="0"/>
        <v>75.6</v>
      </c>
      <c r="N12" s="33">
        <f t="shared" si="1"/>
        <v>75.6</v>
      </c>
      <c r="O12" s="33">
        <f t="shared" si="2"/>
        <v>5292</v>
      </c>
      <c r="P12" s="38">
        <f t="shared" si="3"/>
        <v>2268</v>
      </c>
    </row>
    <row r="13" ht="25" customHeight="1" spans="1:16">
      <c r="A13" s="16">
        <v>11</v>
      </c>
      <c r="B13" s="34" t="s">
        <v>13</v>
      </c>
      <c r="C13" s="34" t="s">
        <v>1090</v>
      </c>
      <c r="D13" s="34" t="s">
        <v>1091</v>
      </c>
      <c r="E13" s="33">
        <v>2016</v>
      </c>
      <c r="F13" s="32" t="s">
        <v>1089</v>
      </c>
      <c r="G13" s="33">
        <v>2</v>
      </c>
      <c r="H13" s="32">
        <v>303</v>
      </c>
      <c r="I13" s="33">
        <v>0.6</v>
      </c>
      <c r="J13" s="33">
        <v>50</v>
      </c>
      <c r="K13" s="33">
        <v>0.3</v>
      </c>
      <c r="L13" s="33">
        <v>25</v>
      </c>
      <c r="M13" s="33">
        <f t="shared" si="0"/>
        <v>75</v>
      </c>
      <c r="N13" s="33">
        <f t="shared" si="1"/>
        <v>75</v>
      </c>
      <c r="O13" s="33">
        <f t="shared" si="2"/>
        <v>5250</v>
      </c>
      <c r="P13" s="38">
        <f t="shared" si="3"/>
        <v>2250</v>
      </c>
    </row>
    <row r="14" ht="25" customHeight="1" spans="1:16">
      <c r="A14" s="16">
        <v>12</v>
      </c>
      <c r="B14" s="34" t="s">
        <v>4</v>
      </c>
      <c r="C14" s="34" t="s">
        <v>1092</v>
      </c>
      <c r="D14" s="34" t="s">
        <v>1093</v>
      </c>
      <c r="E14" s="33">
        <v>2016</v>
      </c>
      <c r="F14" s="34" t="s">
        <v>992</v>
      </c>
      <c r="G14" s="33">
        <v>2</v>
      </c>
      <c r="H14" s="32">
        <v>110</v>
      </c>
      <c r="I14" s="33">
        <v>0.6</v>
      </c>
      <c r="J14" s="33">
        <v>50</v>
      </c>
      <c r="K14" s="33">
        <v>0.3</v>
      </c>
      <c r="L14" s="33">
        <v>5</v>
      </c>
      <c r="M14" s="33">
        <f t="shared" si="0"/>
        <v>63</v>
      </c>
      <c r="N14" s="33">
        <f t="shared" si="1"/>
        <v>63</v>
      </c>
      <c r="O14" s="33">
        <f t="shared" si="2"/>
        <v>4410</v>
      </c>
      <c r="P14" s="38">
        <f t="shared" si="3"/>
        <v>1890</v>
      </c>
    </row>
    <row r="15" ht="25" customHeight="1" spans="1:16">
      <c r="A15" s="16">
        <v>13</v>
      </c>
      <c r="B15" s="34" t="s">
        <v>49</v>
      </c>
      <c r="C15" s="34" t="s">
        <v>1092</v>
      </c>
      <c r="D15" s="34" t="s">
        <v>1093</v>
      </c>
      <c r="E15" s="33">
        <v>2016</v>
      </c>
      <c r="F15" s="34" t="s">
        <v>992</v>
      </c>
      <c r="G15" s="33">
        <v>2</v>
      </c>
      <c r="H15" s="32">
        <v>110</v>
      </c>
      <c r="I15" s="33">
        <v>0.6</v>
      </c>
      <c r="J15" s="33">
        <v>50</v>
      </c>
      <c r="K15" s="33">
        <v>0.3</v>
      </c>
      <c r="L15" s="33">
        <v>5</v>
      </c>
      <c r="M15" s="33">
        <f t="shared" si="0"/>
        <v>63</v>
      </c>
      <c r="N15" s="33">
        <f t="shared" si="1"/>
        <v>63</v>
      </c>
      <c r="O15" s="33">
        <f t="shared" si="2"/>
        <v>4410</v>
      </c>
      <c r="P15" s="38">
        <f t="shared" si="3"/>
        <v>1890</v>
      </c>
    </row>
    <row r="16" ht="25" customHeight="1" spans="1:16">
      <c r="A16" s="16">
        <v>14</v>
      </c>
      <c r="B16" s="34" t="s">
        <v>76</v>
      </c>
      <c r="C16" s="34" t="s">
        <v>1094</v>
      </c>
      <c r="D16" s="34" t="s">
        <v>1095</v>
      </c>
      <c r="E16" s="33">
        <v>2016</v>
      </c>
      <c r="F16" s="34" t="s">
        <v>992</v>
      </c>
      <c r="G16" s="33">
        <v>2</v>
      </c>
      <c r="H16" s="32">
        <v>108</v>
      </c>
      <c r="I16" s="33">
        <v>0.6</v>
      </c>
      <c r="J16" s="33">
        <v>50</v>
      </c>
      <c r="K16" s="33">
        <v>0.3</v>
      </c>
      <c r="L16" s="33">
        <v>4</v>
      </c>
      <c r="M16" s="33">
        <f t="shared" si="0"/>
        <v>62.4</v>
      </c>
      <c r="N16" s="33">
        <f t="shared" si="1"/>
        <v>62.4</v>
      </c>
      <c r="O16" s="33">
        <f t="shared" si="2"/>
        <v>4368</v>
      </c>
      <c r="P16" s="38">
        <f t="shared" si="3"/>
        <v>1872</v>
      </c>
    </row>
    <row r="17" ht="25" customHeight="1" spans="1:16">
      <c r="A17" s="16">
        <v>15</v>
      </c>
      <c r="B17" s="34" t="s">
        <v>30</v>
      </c>
      <c r="C17" s="34" t="s">
        <v>1094</v>
      </c>
      <c r="D17" s="34" t="s">
        <v>1095</v>
      </c>
      <c r="E17" s="33">
        <v>2016</v>
      </c>
      <c r="F17" s="34" t="s">
        <v>992</v>
      </c>
      <c r="G17" s="33">
        <v>2</v>
      </c>
      <c r="H17" s="32">
        <v>108</v>
      </c>
      <c r="I17" s="33">
        <v>0.6</v>
      </c>
      <c r="J17" s="33">
        <v>50</v>
      </c>
      <c r="K17" s="33">
        <v>0.3</v>
      </c>
      <c r="L17" s="33">
        <v>4</v>
      </c>
      <c r="M17" s="33">
        <f t="shared" si="0"/>
        <v>62.4</v>
      </c>
      <c r="N17" s="33">
        <f t="shared" si="1"/>
        <v>62.4</v>
      </c>
      <c r="O17" s="33">
        <f t="shared" si="2"/>
        <v>4368</v>
      </c>
      <c r="P17" s="38">
        <f t="shared" si="3"/>
        <v>1872</v>
      </c>
    </row>
    <row r="18" ht="25" customHeight="1" spans="1:16">
      <c r="A18" s="16">
        <v>16</v>
      </c>
      <c r="B18" s="35" t="s">
        <v>45</v>
      </c>
      <c r="C18" s="35" t="s">
        <v>1096</v>
      </c>
      <c r="D18" s="35" t="s">
        <v>1097</v>
      </c>
      <c r="E18" s="33">
        <v>2016</v>
      </c>
      <c r="F18" s="32" t="s">
        <v>1089</v>
      </c>
      <c r="G18" s="33">
        <v>2</v>
      </c>
      <c r="H18" s="32">
        <v>293</v>
      </c>
      <c r="I18" s="33">
        <v>0.6</v>
      </c>
      <c r="J18" s="33">
        <v>50</v>
      </c>
      <c r="K18" s="33">
        <v>0.3</v>
      </c>
      <c r="L18" s="33">
        <v>23</v>
      </c>
      <c r="M18" s="33">
        <f t="shared" si="0"/>
        <v>73.8</v>
      </c>
      <c r="N18" s="33">
        <f t="shared" si="1"/>
        <v>73.8</v>
      </c>
      <c r="O18" s="33">
        <f t="shared" si="2"/>
        <v>5166</v>
      </c>
      <c r="P18" s="38">
        <f t="shared" si="3"/>
        <v>2214</v>
      </c>
    </row>
    <row r="19" ht="25" customHeight="1" spans="1:16">
      <c r="A19" s="16">
        <v>17</v>
      </c>
      <c r="B19" s="35" t="s">
        <v>22</v>
      </c>
      <c r="C19" s="35" t="s">
        <v>1096</v>
      </c>
      <c r="D19" s="35" t="s">
        <v>1097</v>
      </c>
      <c r="E19" s="33">
        <v>2016</v>
      </c>
      <c r="F19" s="32" t="s">
        <v>1089</v>
      </c>
      <c r="G19" s="33">
        <v>2</v>
      </c>
      <c r="H19" s="32">
        <v>293</v>
      </c>
      <c r="I19" s="33">
        <v>0.6</v>
      </c>
      <c r="J19" s="33">
        <v>50</v>
      </c>
      <c r="K19" s="33">
        <v>0.3</v>
      </c>
      <c r="L19" s="33">
        <v>23</v>
      </c>
      <c r="M19" s="33">
        <f t="shared" si="0"/>
        <v>73.8</v>
      </c>
      <c r="N19" s="33">
        <f t="shared" si="1"/>
        <v>73.8</v>
      </c>
      <c r="O19" s="33">
        <f t="shared" si="2"/>
        <v>5166</v>
      </c>
      <c r="P19" s="38">
        <f t="shared" si="3"/>
        <v>2214</v>
      </c>
    </row>
    <row r="20" ht="25" customHeight="1" spans="1:16">
      <c r="A20" s="16">
        <v>18</v>
      </c>
      <c r="B20" s="35" t="s">
        <v>52</v>
      </c>
      <c r="C20" s="35" t="s">
        <v>1096</v>
      </c>
      <c r="D20" s="35" t="s">
        <v>1097</v>
      </c>
      <c r="E20" s="33">
        <v>2016</v>
      </c>
      <c r="F20" s="32" t="s">
        <v>1089</v>
      </c>
      <c r="G20" s="33">
        <v>2</v>
      </c>
      <c r="H20" s="32">
        <v>293</v>
      </c>
      <c r="I20" s="33">
        <v>0.6</v>
      </c>
      <c r="J20" s="33">
        <v>50</v>
      </c>
      <c r="K20" s="33">
        <v>0.3</v>
      </c>
      <c r="L20" s="33">
        <v>48</v>
      </c>
      <c r="M20" s="33">
        <f t="shared" si="0"/>
        <v>88.8</v>
      </c>
      <c r="N20" s="33">
        <f t="shared" si="1"/>
        <v>88.8</v>
      </c>
      <c r="O20" s="33">
        <f t="shared" si="2"/>
        <v>6216</v>
      </c>
      <c r="P20" s="38">
        <f t="shared" si="3"/>
        <v>2664</v>
      </c>
    </row>
    <row r="21" ht="25" customHeight="1" spans="1:16">
      <c r="A21" s="16">
        <v>19</v>
      </c>
      <c r="B21" s="35" t="s">
        <v>89</v>
      </c>
      <c r="C21" s="35" t="s">
        <v>1096</v>
      </c>
      <c r="D21" s="35" t="s">
        <v>1097</v>
      </c>
      <c r="E21" s="33">
        <v>2016</v>
      </c>
      <c r="F21" s="32" t="s">
        <v>1089</v>
      </c>
      <c r="G21" s="33">
        <v>2</v>
      </c>
      <c r="H21" s="32">
        <v>293</v>
      </c>
      <c r="I21" s="33">
        <v>0.6</v>
      </c>
      <c r="J21" s="33">
        <v>49</v>
      </c>
      <c r="K21" s="33">
        <v>0.3</v>
      </c>
      <c r="L21" s="33">
        <v>0</v>
      </c>
      <c r="M21" s="33">
        <f t="shared" si="0"/>
        <v>58.8</v>
      </c>
      <c r="N21" s="33">
        <f>M21+M22</f>
        <v>147</v>
      </c>
      <c r="O21" s="33">
        <f t="shared" si="2"/>
        <v>10290</v>
      </c>
      <c r="P21" s="38">
        <f t="shared" si="3"/>
        <v>4410</v>
      </c>
    </row>
    <row r="22" ht="25" customHeight="1" spans="1:16">
      <c r="A22" s="16">
        <v>20</v>
      </c>
      <c r="B22" s="35" t="s">
        <v>89</v>
      </c>
      <c r="C22" s="35" t="s">
        <v>1098</v>
      </c>
      <c r="D22" s="35" t="s">
        <v>1099</v>
      </c>
      <c r="E22" s="33">
        <v>2016</v>
      </c>
      <c r="F22" s="32" t="s">
        <v>1089</v>
      </c>
      <c r="G22" s="33">
        <v>2</v>
      </c>
      <c r="H22" s="32">
        <v>293</v>
      </c>
      <c r="I22" s="33">
        <v>0.6</v>
      </c>
      <c r="J22" s="33">
        <v>50</v>
      </c>
      <c r="K22" s="33">
        <v>0.3</v>
      </c>
      <c r="L22" s="33">
        <v>47</v>
      </c>
      <c r="M22" s="33">
        <f t="shared" si="0"/>
        <v>88.2</v>
      </c>
      <c r="N22" s="33"/>
      <c r="O22" s="33"/>
      <c r="P22" s="38"/>
    </row>
    <row r="23" ht="25" customHeight="1" spans="1:16">
      <c r="A23" s="16">
        <v>21</v>
      </c>
      <c r="B23" s="35" t="s">
        <v>48</v>
      </c>
      <c r="C23" s="35" t="s">
        <v>1098</v>
      </c>
      <c r="D23" s="35" t="s">
        <v>1099</v>
      </c>
      <c r="E23" s="33">
        <v>2016</v>
      </c>
      <c r="F23" s="32" t="s">
        <v>1089</v>
      </c>
      <c r="G23" s="33">
        <v>2</v>
      </c>
      <c r="H23" s="32">
        <v>293</v>
      </c>
      <c r="I23" s="33">
        <v>0.6</v>
      </c>
      <c r="J23" s="33">
        <v>50</v>
      </c>
      <c r="K23" s="33">
        <v>0.3</v>
      </c>
      <c r="L23" s="33">
        <v>49</v>
      </c>
      <c r="M23" s="33">
        <f t="shared" si="0"/>
        <v>89.4</v>
      </c>
      <c r="N23" s="33">
        <f t="shared" ref="N23:N25" si="4">M23</f>
        <v>89.4</v>
      </c>
      <c r="O23" s="33">
        <f t="shared" ref="O23:O26" si="5">N23*70</f>
        <v>6258</v>
      </c>
      <c r="P23" s="38">
        <f t="shared" ref="P23:P26" si="6">N23*30</f>
        <v>2682</v>
      </c>
    </row>
    <row r="24" ht="25" customHeight="1" spans="1:16">
      <c r="A24" s="16">
        <v>22</v>
      </c>
      <c r="B24" s="35" t="s">
        <v>12</v>
      </c>
      <c r="C24" s="35" t="s">
        <v>1098</v>
      </c>
      <c r="D24" s="35" t="s">
        <v>1099</v>
      </c>
      <c r="E24" s="33">
        <v>2016</v>
      </c>
      <c r="F24" s="32" t="s">
        <v>1089</v>
      </c>
      <c r="G24" s="33">
        <v>2</v>
      </c>
      <c r="H24" s="32">
        <v>293</v>
      </c>
      <c r="I24" s="33">
        <v>0.6</v>
      </c>
      <c r="J24" s="33">
        <v>50</v>
      </c>
      <c r="K24" s="33">
        <v>0.3</v>
      </c>
      <c r="L24" s="33">
        <v>47</v>
      </c>
      <c r="M24" s="33">
        <f t="shared" si="0"/>
        <v>88.2</v>
      </c>
      <c r="N24" s="33">
        <f t="shared" si="4"/>
        <v>88.2</v>
      </c>
      <c r="O24" s="33">
        <f t="shared" si="5"/>
        <v>6174</v>
      </c>
      <c r="P24" s="38">
        <f t="shared" si="6"/>
        <v>2646</v>
      </c>
    </row>
    <row r="25" ht="25" customHeight="1" spans="1:16">
      <c r="A25" s="16">
        <v>23</v>
      </c>
      <c r="B25" s="35" t="s">
        <v>24</v>
      </c>
      <c r="C25" s="35" t="s">
        <v>1100</v>
      </c>
      <c r="D25" s="35" t="s">
        <v>1101</v>
      </c>
      <c r="E25" s="33">
        <v>2017</v>
      </c>
      <c r="F25" s="32" t="s">
        <v>1102</v>
      </c>
      <c r="G25" s="33">
        <v>2</v>
      </c>
      <c r="H25" s="32">
        <v>347</v>
      </c>
      <c r="I25" s="33">
        <v>0.6</v>
      </c>
      <c r="J25" s="33">
        <v>50</v>
      </c>
      <c r="K25" s="33">
        <v>0.3</v>
      </c>
      <c r="L25" s="33">
        <v>50</v>
      </c>
      <c r="M25" s="33">
        <v>120.6</v>
      </c>
      <c r="N25" s="33">
        <f t="shared" si="4"/>
        <v>120.6</v>
      </c>
      <c r="O25" s="33">
        <f t="shared" si="5"/>
        <v>8442</v>
      </c>
      <c r="P25" s="38">
        <f t="shared" si="6"/>
        <v>3618</v>
      </c>
    </row>
    <row r="26" ht="25" customHeight="1" spans="1:16">
      <c r="A26" s="16">
        <v>24</v>
      </c>
      <c r="B26" s="35" t="s">
        <v>63</v>
      </c>
      <c r="C26" s="35" t="s">
        <v>1103</v>
      </c>
      <c r="D26" s="35" t="s">
        <v>1104</v>
      </c>
      <c r="E26" s="35">
        <v>2017</v>
      </c>
      <c r="F26" s="35" t="s">
        <v>356</v>
      </c>
      <c r="G26" s="36">
        <v>2</v>
      </c>
      <c r="H26" s="32">
        <v>143</v>
      </c>
      <c r="I26" s="33">
        <v>0.6</v>
      </c>
      <c r="J26" s="33">
        <v>46</v>
      </c>
      <c r="K26" s="33">
        <v>0.3</v>
      </c>
      <c r="L26" s="33">
        <v>0</v>
      </c>
      <c r="M26" s="33">
        <f t="shared" ref="M26:M35" si="7">(I26*J26+K26*L26)*2</f>
        <v>55.2</v>
      </c>
      <c r="N26" s="33">
        <f>M26+M27</f>
        <v>115.2</v>
      </c>
      <c r="O26" s="33">
        <f t="shared" si="5"/>
        <v>8064</v>
      </c>
      <c r="P26" s="38">
        <f t="shared" si="6"/>
        <v>3456</v>
      </c>
    </row>
    <row r="27" ht="25" customHeight="1" spans="1:16">
      <c r="A27" s="16">
        <v>25</v>
      </c>
      <c r="B27" s="35" t="s">
        <v>63</v>
      </c>
      <c r="C27" s="35" t="s">
        <v>1105</v>
      </c>
      <c r="D27" s="35" t="s">
        <v>1106</v>
      </c>
      <c r="E27" s="35">
        <v>2017</v>
      </c>
      <c r="F27" s="35" t="s">
        <v>356</v>
      </c>
      <c r="G27" s="33">
        <v>2</v>
      </c>
      <c r="H27" s="32">
        <v>144</v>
      </c>
      <c r="I27" s="33">
        <v>0.6</v>
      </c>
      <c r="J27" s="33">
        <v>50</v>
      </c>
      <c r="K27" s="33">
        <v>0.3</v>
      </c>
      <c r="L27" s="33">
        <v>0</v>
      </c>
      <c r="M27" s="33">
        <f t="shared" si="7"/>
        <v>60</v>
      </c>
      <c r="N27" s="33"/>
      <c r="O27" s="33"/>
      <c r="P27" s="38"/>
    </row>
    <row r="28" ht="25" customHeight="1" spans="1:16">
      <c r="A28" s="16">
        <v>26</v>
      </c>
      <c r="B28" s="35" t="s">
        <v>16</v>
      </c>
      <c r="C28" s="35" t="s">
        <v>1103</v>
      </c>
      <c r="D28" s="33" t="s">
        <v>1104</v>
      </c>
      <c r="E28" s="35">
        <v>2017</v>
      </c>
      <c r="F28" s="35" t="s">
        <v>356</v>
      </c>
      <c r="G28" s="36">
        <v>2</v>
      </c>
      <c r="H28" s="32">
        <v>143</v>
      </c>
      <c r="I28" s="33">
        <v>0.6</v>
      </c>
      <c r="J28" s="33">
        <v>47</v>
      </c>
      <c r="K28" s="33">
        <v>0.3</v>
      </c>
      <c r="L28" s="33">
        <v>0</v>
      </c>
      <c r="M28" s="33">
        <f t="shared" si="7"/>
        <v>56.4</v>
      </c>
      <c r="N28" s="33">
        <f>M28</f>
        <v>56.4</v>
      </c>
      <c r="O28" s="33">
        <f t="shared" ref="O28:O33" si="8">N28*70</f>
        <v>3948</v>
      </c>
      <c r="P28" s="38">
        <f t="shared" ref="P28:P33" si="9">N28*30</f>
        <v>1692</v>
      </c>
    </row>
    <row r="29" ht="25" customHeight="1" spans="1:16">
      <c r="A29" s="16">
        <v>27</v>
      </c>
      <c r="B29" s="35" t="s">
        <v>610</v>
      </c>
      <c r="C29" s="35" t="s">
        <v>1103</v>
      </c>
      <c r="D29" s="33" t="s">
        <v>1104</v>
      </c>
      <c r="E29" s="35">
        <v>2017</v>
      </c>
      <c r="F29" s="35" t="s">
        <v>356</v>
      </c>
      <c r="G29" s="36">
        <v>2</v>
      </c>
      <c r="H29" s="32">
        <v>143</v>
      </c>
      <c r="I29" s="33">
        <v>0.6</v>
      </c>
      <c r="J29" s="33">
        <v>50</v>
      </c>
      <c r="K29" s="33">
        <v>0.3</v>
      </c>
      <c r="L29" s="33">
        <v>0</v>
      </c>
      <c r="M29" s="33">
        <f t="shared" si="7"/>
        <v>60</v>
      </c>
      <c r="N29" s="33">
        <f>M29+M30+M31</f>
        <v>147.6</v>
      </c>
      <c r="O29" s="33">
        <f t="shared" si="8"/>
        <v>10332</v>
      </c>
      <c r="P29" s="38">
        <f t="shared" si="9"/>
        <v>4428</v>
      </c>
    </row>
    <row r="30" ht="25" customHeight="1" spans="1:16">
      <c r="A30" s="16">
        <v>28</v>
      </c>
      <c r="B30" s="35" t="s">
        <v>610</v>
      </c>
      <c r="C30" s="35" t="s">
        <v>1105</v>
      </c>
      <c r="D30" s="33" t="s">
        <v>1106</v>
      </c>
      <c r="E30" s="35">
        <v>2017</v>
      </c>
      <c r="F30" s="35" t="s">
        <v>1107</v>
      </c>
      <c r="G30" s="36">
        <v>2</v>
      </c>
      <c r="H30" s="37">
        <v>102</v>
      </c>
      <c r="I30" s="33">
        <v>0.6</v>
      </c>
      <c r="J30" s="33">
        <v>50</v>
      </c>
      <c r="K30" s="33">
        <v>0.3</v>
      </c>
      <c r="L30" s="33">
        <v>0</v>
      </c>
      <c r="M30" s="33">
        <f t="shared" si="7"/>
        <v>60</v>
      </c>
      <c r="N30" s="33"/>
      <c r="O30" s="33"/>
      <c r="P30" s="38"/>
    </row>
    <row r="31" ht="25" customHeight="1" spans="1:16">
      <c r="A31" s="16">
        <v>29</v>
      </c>
      <c r="B31" s="35" t="s">
        <v>610</v>
      </c>
      <c r="C31" s="35" t="s">
        <v>1105</v>
      </c>
      <c r="D31" s="35" t="s">
        <v>1106</v>
      </c>
      <c r="E31" s="35">
        <v>2017</v>
      </c>
      <c r="F31" s="35" t="s">
        <v>356</v>
      </c>
      <c r="G31" s="37">
        <v>2</v>
      </c>
      <c r="H31" s="36">
        <v>144</v>
      </c>
      <c r="I31" s="33">
        <v>0.6</v>
      </c>
      <c r="J31" s="33">
        <v>23</v>
      </c>
      <c r="K31" s="33">
        <v>0.3</v>
      </c>
      <c r="L31" s="33">
        <v>0</v>
      </c>
      <c r="M31" s="33">
        <f t="shared" si="7"/>
        <v>27.6</v>
      </c>
      <c r="N31" s="33"/>
      <c r="O31" s="33"/>
      <c r="P31" s="38"/>
    </row>
    <row r="32" ht="25" customHeight="1" spans="1:16">
      <c r="A32" s="16">
        <v>30</v>
      </c>
      <c r="B32" s="35" t="s">
        <v>33</v>
      </c>
      <c r="C32" s="35" t="s">
        <v>1105</v>
      </c>
      <c r="D32" s="35" t="s">
        <v>1106</v>
      </c>
      <c r="E32" s="35">
        <v>2017</v>
      </c>
      <c r="F32" s="35" t="s">
        <v>356</v>
      </c>
      <c r="G32" s="37">
        <v>2</v>
      </c>
      <c r="H32" s="36">
        <v>144</v>
      </c>
      <c r="I32" s="33">
        <v>0.6</v>
      </c>
      <c r="J32" s="33">
        <v>41</v>
      </c>
      <c r="K32" s="33">
        <v>0.3</v>
      </c>
      <c r="L32" s="33">
        <v>0</v>
      </c>
      <c r="M32" s="33">
        <f t="shared" si="7"/>
        <v>49.2</v>
      </c>
      <c r="N32" s="33">
        <f>M32</f>
        <v>49.2</v>
      </c>
      <c r="O32" s="33">
        <f t="shared" si="8"/>
        <v>3444</v>
      </c>
      <c r="P32" s="38">
        <f t="shared" si="9"/>
        <v>1476</v>
      </c>
    </row>
    <row r="33" ht="25" customHeight="1" spans="1:16">
      <c r="A33" s="16">
        <v>31</v>
      </c>
      <c r="B33" s="35" t="s">
        <v>44</v>
      </c>
      <c r="C33" s="35" t="s">
        <v>1105</v>
      </c>
      <c r="D33" s="35" t="s">
        <v>1106</v>
      </c>
      <c r="E33" s="35">
        <v>2017</v>
      </c>
      <c r="F33" s="35" t="s">
        <v>356</v>
      </c>
      <c r="G33" s="37">
        <v>2</v>
      </c>
      <c r="H33" s="32">
        <v>144</v>
      </c>
      <c r="I33" s="33">
        <v>0.6</v>
      </c>
      <c r="J33" s="33">
        <v>30</v>
      </c>
      <c r="K33" s="33">
        <v>0.3</v>
      </c>
      <c r="L33" s="33">
        <v>0</v>
      </c>
      <c r="M33" s="33">
        <f t="shared" si="7"/>
        <v>36</v>
      </c>
      <c r="N33" s="33">
        <f>M33+M34</f>
        <v>49.2</v>
      </c>
      <c r="O33" s="33">
        <f t="shared" si="8"/>
        <v>3444</v>
      </c>
      <c r="P33" s="38">
        <f t="shared" si="9"/>
        <v>1476</v>
      </c>
    </row>
    <row r="34" ht="25" customHeight="1" spans="1:16">
      <c r="A34" s="16">
        <v>32</v>
      </c>
      <c r="B34" s="35" t="s">
        <v>44</v>
      </c>
      <c r="C34" s="35" t="s">
        <v>1105</v>
      </c>
      <c r="D34" s="35" t="s">
        <v>1106</v>
      </c>
      <c r="E34" s="35">
        <v>2017</v>
      </c>
      <c r="F34" s="35" t="s">
        <v>1107</v>
      </c>
      <c r="G34" s="37">
        <v>2</v>
      </c>
      <c r="H34" s="32">
        <v>102</v>
      </c>
      <c r="I34" s="33">
        <v>0.6</v>
      </c>
      <c r="J34" s="33">
        <v>11</v>
      </c>
      <c r="K34" s="33">
        <v>0.3</v>
      </c>
      <c r="L34" s="33">
        <v>0</v>
      </c>
      <c r="M34" s="33">
        <f t="shared" si="7"/>
        <v>13.2</v>
      </c>
      <c r="N34" s="33"/>
      <c r="O34" s="33"/>
      <c r="P34" s="38"/>
    </row>
    <row r="35" ht="25" customHeight="1" spans="1:16">
      <c r="A35" s="16">
        <v>33</v>
      </c>
      <c r="B35" s="35" t="s">
        <v>23</v>
      </c>
      <c r="C35" s="35" t="s">
        <v>1105</v>
      </c>
      <c r="D35" s="35" t="s">
        <v>1106</v>
      </c>
      <c r="E35" s="35">
        <v>2017</v>
      </c>
      <c r="F35" s="35" t="s">
        <v>1107</v>
      </c>
      <c r="G35" s="37">
        <v>2</v>
      </c>
      <c r="H35" s="32">
        <v>102</v>
      </c>
      <c r="I35" s="33">
        <v>0.6</v>
      </c>
      <c r="J35" s="33">
        <v>41</v>
      </c>
      <c r="K35" s="33">
        <v>0.3</v>
      </c>
      <c r="L35" s="33">
        <v>0</v>
      </c>
      <c r="M35" s="33">
        <f t="shared" si="7"/>
        <v>49.2</v>
      </c>
      <c r="N35" s="33">
        <f>M35</f>
        <v>49.2</v>
      </c>
      <c r="O35" s="33">
        <f>N35*70</f>
        <v>3444</v>
      </c>
      <c r="P35" s="38">
        <f>N35*30</f>
        <v>1476</v>
      </c>
    </row>
  </sheetData>
  <mergeCells count="13">
    <mergeCell ref="A1:O1"/>
    <mergeCell ref="N21:N22"/>
    <mergeCell ref="N26:N27"/>
    <mergeCell ref="N29:N31"/>
    <mergeCell ref="N33:N34"/>
    <mergeCell ref="O21:O22"/>
    <mergeCell ref="O26:O27"/>
    <mergeCell ref="O29:O31"/>
    <mergeCell ref="O33:O34"/>
    <mergeCell ref="P21:P22"/>
    <mergeCell ref="P26:P27"/>
    <mergeCell ref="P29:P31"/>
    <mergeCell ref="P33:P3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"/>
  <sheetViews>
    <sheetView workbookViewId="0">
      <pane ySplit="2" topLeftCell="A45" activePane="bottomLeft" state="frozen"/>
      <selection/>
      <selection pane="bottomLeft" activeCell="K60" sqref="K60"/>
    </sheetView>
  </sheetViews>
  <sheetFormatPr defaultColWidth="8.89380530973451" defaultRowHeight="13.5"/>
  <cols>
    <col min="1" max="1" width="8.89380530973451" style="1"/>
    <col min="2" max="2" width="13.8938053097345" style="1" customWidth="1"/>
    <col min="3" max="4" width="8.89380530973451" style="1"/>
    <col min="5" max="5" width="10.4424778761062" style="1" customWidth="1"/>
    <col min="6" max="6" width="9.44247787610619" style="1" customWidth="1"/>
    <col min="7" max="16384" width="8.89380530973451" style="1"/>
  </cols>
  <sheetData>
    <row r="1" ht="33" customHeight="1" spans="1:11">
      <c r="A1" s="2" t="s">
        <v>1108</v>
      </c>
      <c r="B1" s="2"/>
      <c r="C1" s="2"/>
      <c r="D1" s="2"/>
      <c r="E1" s="3"/>
      <c r="F1" s="2"/>
      <c r="G1" s="2"/>
      <c r="H1" s="2"/>
      <c r="I1" s="2"/>
      <c r="J1" s="2"/>
      <c r="K1" s="2"/>
    </row>
    <row r="2" ht="27" spans="1:11">
      <c r="A2" s="4" t="s">
        <v>1</v>
      </c>
      <c r="B2" s="4" t="s">
        <v>94</v>
      </c>
      <c r="C2" s="4" t="s">
        <v>1109</v>
      </c>
      <c r="D2" s="4" t="s">
        <v>963</v>
      </c>
      <c r="E2" s="5" t="s">
        <v>1110</v>
      </c>
      <c r="F2" s="4" t="s">
        <v>106</v>
      </c>
      <c r="G2" s="4" t="s">
        <v>1080</v>
      </c>
      <c r="H2" s="4" t="s">
        <v>1081</v>
      </c>
      <c r="I2" s="4" t="s">
        <v>103</v>
      </c>
      <c r="J2" s="4" t="s">
        <v>1111</v>
      </c>
      <c r="K2" s="4" t="s">
        <v>3</v>
      </c>
    </row>
    <row r="3" ht="30" customHeight="1" spans="1:11">
      <c r="A3" s="6">
        <v>1</v>
      </c>
      <c r="B3" s="6" t="s">
        <v>1112</v>
      </c>
      <c r="C3" s="6" t="s">
        <v>5</v>
      </c>
      <c r="D3" s="7" t="s">
        <v>1113</v>
      </c>
      <c r="E3" s="7" t="s">
        <v>1114</v>
      </c>
      <c r="F3" s="8">
        <v>14</v>
      </c>
      <c r="G3" s="8">
        <v>0.9</v>
      </c>
      <c r="H3" s="6">
        <v>6</v>
      </c>
      <c r="I3" s="16">
        <f t="shared" ref="I3:I66" si="0">F3*G3*H3</f>
        <v>75.6</v>
      </c>
      <c r="J3" s="16">
        <f t="shared" ref="J3:J66" si="1">I3*70</f>
        <v>5292</v>
      </c>
      <c r="K3" s="4">
        <f t="shared" ref="K3:K66" si="2">I3*30</f>
        <v>2268</v>
      </c>
    </row>
    <row r="4" ht="30" customHeight="1" spans="1:11">
      <c r="A4" s="6">
        <v>2</v>
      </c>
      <c r="B4" s="9" t="s">
        <v>1112</v>
      </c>
      <c r="C4" s="9" t="s">
        <v>6</v>
      </c>
      <c r="D4" s="10" t="s">
        <v>1113</v>
      </c>
      <c r="E4" s="10" t="s">
        <v>1114</v>
      </c>
      <c r="F4" s="11">
        <v>14</v>
      </c>
      <c r="G4" s="11">
        <v>0.9</v>
      </c>
      <c r="H4" s="9">
        <v>5</v>
      </c>
      <c r="I4" s="16">
        <f t="shared" si="0"/>
        <v>63</v>
      </c>
      <c r="J4" s="16">
        <f t="shared" si="1"/>
        <v>4410</v>
      </c>
      <c r="K4" s="4">
        <f t="shared" si="2"/>
        <v>1890</v>
      </c>
    </row>
    <row r="5" ht="30" customHeight="1" spans="1:11">
      <c r="A5" s="6">
        <v>3</v>
      </c>
      <c r="B5" s="9" t="s">
        <v>1112</v>
      </c>
      <c r="C5" s="9" t="s">
        <v>8</v>
      </c>
      <c r="D5" s="10" t="s">
        <v>1113</v>
      </c>
      <c r="E5" s="10" t="s">
        <v>1114</v>
      </c>
      <c r="F5" s="11">
        <v>14</v>
      </c>
      <c r="G5" s="11">
        <v>0.9</v>
      </c>
      <c r="H5" s="9">
        <v>5</v>
      </c>
      <c r="I5" s="16">
        <f t="shared" si="0"/>
        <v>63</v>
      </c>
      <c r="J5" s="16">
        <f t="shared" si="1"/>
        <v>4410</v>
      </c>
      <c r="K5" s="4">
        <f t="shared" si="2"/>
        <v>1890</v>
      </c>
    </row>
    <row r="6" ht="30" customHeight="1" spans="1:11">
      <c r="A6" s="6">
        <v>4</v>
      </c>
      <c r="B6" s="9" t="s">
        <v>1112</v>
      </c>
      <c r="C6" s="9" t="s">
        <v>10</v>
      </c>
      <c r="D6" s="10" t="s">
        <v>1113</v>
      </c>
      <c r="E6" s="10" t="s">
        <v>1115</v>
      </c>
      <c r="F6" s="11">
        <v>14</v>
      </c>
      <c r="G6" s="11">
        <v>0.9</v>
      </c>
      <c r="H6" s="9">
        <v>5</v>
      </c>
      <c r="I6" s="16">
        <f t="shared" si="0"/>
        <v>63</v>
      </c>
      <c r="J6" s="16">
        <f t="shared" si="1"/>
        <v>4410</v>
      </c>
      <c r="K6" s="4">
        <f t="shared" si="2"/>
        <v>1890</v>
      </c>
    </row>
    <row r="7" ht="30" customHeight="1" spans="1:11">
      <c r="A7" s="6">
        <v>5</v>
      </c>
      <c r="B7" s="9" t="s">
        <v>1112</v>
      </c>
      <c r="C7" s="9" t="s">
        <v>12</v>
      </c>
      <c r="D7" s="10" t="s">
        <v>1113</v>
      </c>
      <c r="E7" s="10" t="s">
        <v>1114</v>
      </c>
      <c r="F7" s="11">
        <v>14</v>
      </c>
      <c r="G7" s="11">
        <v>0.9</v>
      </c>
      <c r="H7" s="9">
        <v>6</v>
      </c>
      <c r="I7" s="16">
        <f t="shared" si="0"/>
        <v>75.6</v>
      </c>
      <c r="J7" s="16">
        <f t="shared" si="1"/>
        <v>5292</v>
      </c>
      <c r="K7" s="4">
        <f t="shared" si="2"/>
        <v>2268</v>
      </c>
    </row>
    <row r="8" ht="30" customHeight="1" spans="1:11">
      <c r="A8" s="6">
        <v>6</v>
      </c>
      <c r="B8" s="9" t="s">
        <v>1112</v>
      </c>
      <c r="C8" s="9" t="s">
        <v>13</v>
      </c>
      <c r="D8" s="10" t="s">
        <v>1113</v>
      </c>
      <c r="E8" s="10" t="s">
        <v>1115</v>
      </c>
      <c r="F8" s="11">
        <v>14</v>
      </c>
      <c r="G8" s="11">
        <v>0.9</v>
      </c>
      <c r="H8" s="9">
        <v>5</v>
      </c>
      <c r="I8" s="16">
        <f t="shared" si="0"/>
        <v>63</v>
      </c>
      <c r="J8" s="16">
        <f t="shared" si="1"/>
        <v>4410</v>
      </c>
      <c r="K8" s="4">
        <f t="shared" si="2"/>
        <v>1890</v>
      </c>
    </row>
    <row r="9" ht="30" customHeight="1" spans="1:11">
      <c r="A9" s="6">
        <v>7</v>
      </c>
      <c r="B9" s="9" t="s">
        <v>1112</v>
      </c>
      <c r="C9" s="9" t="s">
        <v>17</v>
      </c>
      <c r="D9" s="10" t="s">
        <v>1113</v>
      </c>
      <c r="E9" s="10" t="s">
        <v>1114</v>
      </c>
      <c r="F9" s="11">
        <v>14</v>
      </c>
      <c r="G9" s="11">
        <v>0.9</v>
      </c>
      <c r="H9" s="9">
        <v>5</v>
      </c>
      <c r="I9" s="16">
        <f t="shared" si="0"/>
        <v>63</v>
      </c>
      <c r="J9" s="16">
        <f t="shared" si="1"/>
        <v>4410</v>
      </c>
      <c r="K9" s="4">
        <f t="shared" si="2"/>
        <v>1890</v>
      </c>
    </row>
    <row r="10" ht="30" customHeight="1" spans="1:11">
      <c r="A10" s="6">
        <v>8</v>
      </c>
      <c r="B10" s="9" t="s">
        <v>1112</v>
      </c>
      <c r="C10" s="9" t="s">
        <v>20</v>
      </c>
      <c r="D10" s="10" t="s">
        <v>1113</v>
      </c>
      <c r="E10" s="10" t="s">
        <v>1114</v>
      </c>
      <c r="F10" s="11">
        <v>14</v>
      </c>
      <c r="G10" s="11">
        <v>0.9</v>
      </c>
      <c r="H10" s="9">
        <v>6</v>
      </c>
      <c r="I10" s="16">
        <f t="shared" si="0"/>
        <v>75.6</v>
      </c>
      <c r="J10" s="16">
        <f t="shared" si="1"/>
        <v>5292</v>
      </c>
      <c r="K10" s="4">
        <f t="shared" si="2"/>
        <v>2268</v>
      </c>
    </row>
    <row r="11" ht="30" customHeight="1" spans="1:11">
      <c r="A11" s="6">
        <v>9</v>
      </c>
      <c r="B11" s="9" t="s">
        <v>1112</v>
      </c>
      <c r="C11" s="9" t="s">
        <v>22</v>
      </c>
      <c r="D11" s="10" t="s">
        <v>1113</v>
      </c>
      <c r="E11" s="10" t="s">
        <v>1114</v>
      </c>
      <c r="F11" s="11">
        <v>14</v>
      </c>
      <c r="G11" s="11">
        <v>0.9</v>
      </c>
      <c r="H11" s="9">
        <v>6</v>
      </c>
      <c r="I11" s="16">
        <f t="shared" si="0"/>
        <v>75.6</v>
      </c>
      <c r="J11" s="16">
        <f t="shared" si="1"/>
        <v>5292</v>
      </c>
      <c r="K11" s="4">
        <f t="shared" si="2"/>
        <v>2268</v>
      </c>
    </row>
    <row r="12" ht="30" customHeight="1" spans="1:11">
      <c r="A12" s="6">
        <v>10</v>
      </c>
      <c r="B12" s="9" t="s">
        <v>1112</v>
      </c>
      <c r="C12" s="9" t="s">
        <v>25</v>
      </c>
      <c r="D12" s="10" t="s">
        <v>1113</v>
      </c>
      <c r="E12" s="10" t="s">
        <v>1114</v>
      </c>
      <c r="F12" s="11">
        <v>14</v>
      </c>
      <c r="G12" s="11">
        <v>0.9</v>
      </c>
      <c r="H12" s="9">
        <v>2</v>
      </c>
      <c r="I12" s="16">
        <f t="shared" si="0"/>
        <v>25.2</v>
      </c>
      <c r="J12" s="16">
        <f t="shared" si="1"/>
        <v>1764</v>
      </c>
      <c r="K12" s="4">
        <f t="shared" si="2"/>
        <v>756</v>
      </c>
    </row>
    <row r="13" ht="30" customHeight="1" spans="1:11">
      <c r="A13" s="6">
        <v>11</v>
      </c>
      <c r="B13" s="9" t="s">
        <v>1112</v>
      </c>
      <c r="C13" s="9" t="s">
        <v>43</v>
      </c>
      <c r="D13" s="10" t="s">
        <v>1113</v>
      </c>
      <c r="E13" s="10" t="s">
        <v>1114</v>
      </c>
      <c r="F13" s="11">
        <v>14</v>
      </c>
      <c r="G13" s="11">
        <v>0.9</v>
      </c>
      <c r="H13" s="9">
        <v>2</v>
      </c>
      <c r="I13" s="16">
        <f t="shared" si="0"/>
        <v>25.2</v>
      </c>
      <c r="J13" s="16">
        <f t="shared" si="1"/>
        <v>1764</v>
      </c>
      <c r="K13" s="4">
        <f t="shared" si="2"/>
        <v>756</v>
      </c>
    </row>
    <row r="14" ht="30" customHeight="1" spans="1:11">
      <c r="A14" s="6">
        <v>12</v>
      </c>
      <c r="B14" s="9" t="s">
        <v>1112</v>
      </c>
      <c r="C14" s="9" t="s">
        <v>88</v>
      </c>
      <c r="D14" s="10" t="s">
        <v>1113</v>
      </c>
      <c r="E14" s="10" t="s">
        <v>1114</v>
      </c>
      <c r="F14" s="11">
        <v>14</v>
      </c>
      <c r="G14" s="11">
        <v>0.9</v>
      </c>
      <c r="H14" s="9">
        <v>2</v>
      </c>
      <c r="I14" s="16">
        <f t="shared" si="0"/>
        <v>25.2</v>
      </c>
      <c r="J14" s="16">
        <f t="shared" si="1"/>
        <v>1764</v>
      </c>
      <c r="K14" s="4">
        <f t="shared" si="2"/>
        <v>756</v>
      </c>
    </row>
    <row r="15" ht="30" customHeight="1" spans="1:11">
      <c r="A15" s="6">
        <v>13</v>
      </c>
      <c r="B15" s="9" t="s">
        <v>1112</v>
      </c>
      <c r="C15" s="9" t="s">
        <v>31</v>
      </c>
      <c r="D15" s="10" t="s">
        <v>1113</v>
      </c>
      <c r="E15" s="10" t="s">
        <v>1115</v>
      </c>
      <c r="F15" s="11">
        <v>14</v>
      </c>
      <c r="G15" s="11">
        <v>0.9</v>
      </c>
      <c r="H15" s="9">
        <v>5</v>
      </c>
      <c r="I15" s="16">
        <f t="shared" si="0"/>
        <v>63</v>
      </c>
      <c r="J15" s="16">
        <f t="shared" si="1"/>
        <v>4410</v>
      </c>
      <c r="K15" s="4">
        <f t="shared" si="2"/>
        <v>1890</v>
      </c>
    </row>
    <row r="16" ht="30" customHeight="1" spans="1:11">
      <c r="A16" s="6">
        <v>14</v>
      </c>
      <c r="B16" s="9" t="s">
        <v>1112</v>
      </c>
      <c r="C16" s="9" t="s">
        <v>35</v>
      </c>
      <c r="D16" s="10" t="s">
        <v>1113</v>
      </c>
      <c r="E16" s="10" t="s">
        <v>1115</v>
      </c>
      <c r="F16" s="11">
        <v>14</v>
      </c>
      <c r="G16" s="11">
        <v>0.9</v>
      </c>
      <c r="H16" s="9">
        <v>3</v>
      </c>
      <c r="I16" s="16">
        <f t="shared" si="0"/>
        <v>37.8</v>
      </c>
      <c r="J16" s="16">
        <f t="shared" si="1"/>
        <v>2646</v>
      </c>
      <c r="K16" s="4">
        <f t="shared" si="2"/>
        <v>1134</v>
      </c>
    </row>
    <row r="17" ht="30" customHeight="1" spans="1:11">
      <c r="A17" s="6">
        <v>15</v>
      </c>
      <c r="B17" s="9" t="s">
        <v>1112</v>
      </c>
      <c r="C17" s="9" t="s">
        <v>36</v>
      </c>
      <c r="D17" s="10" t="s">
        <v>1113</v>
      </c>
      <c r="E17" s="10" t="s">
        <v>1115</v>
      </c>
      <c r="F17" s="11">
        <v>14</v>
      </c>
      <c r="G17" s="11">
        <v>0.9</v>
      </c>
      <c r="H17" s="9">
        <v>4</v>
      </c>
      <c r="I17" s="16">
        <f t="shared" si="0"/>
        <v>50.4</v>
      </c>
      <c r="J17" s="16">
        <f t="shared" si="1"/>
        <v>3528</v>
      </c>
      <c r="K17" s="4">
        <f t="shared" si="2"/>
        <v>1512</v>
      </c>
    </row>
    <row r="18" ht="30" customHeight="1" spans="1:11">
      <c r="A18" s="6">
        <v>16</v>
      </c>
      <c r="B18" s="9" t="s">
        <v>1112</v>
      </c>
      <c r="C18" s="9" t="s">
        <v>37</v>
      </c>
      <c r="D18" s="10" t="s">
        <v>1113</v>
      </c>
      <c r="E18" s="10" t="s">
        <v>1114</v>
      </c>
      <c r="F18" s="11">
        <v>14</v>
      </c>
      <c r="G18" s="11">
        <v>0.9</v>
      </c>
      <c r="H18" s="9">
        <v>6</v>
      </c>
      <c r="I18" s="16">
        <f t="shared" si="0"/>
        <v>75.6</v>
      </c>
      <c r="J18" s="16">
        <f t="shared" si="1"/>
        <v>5292</v>
      </c>
      <c r="K18" s="4">
        <f t="shared" si="2"/>
        <v>2268</v>
      </c>
    </row>
    <row r="19" ht="30" customHeight="1" spans="1:11">
      <c r="A19" s="6">
        <v>17</v>
      </c>
      <c r="B19" s="9" t="s">
        <v>1112</v>
      </c>
      <c r="C19" s="9" t="s">
        <v>38</v>
      </c>
      <c r="D19" s="10" t="s">
        <v>1113</v>
      </c>
      <c r="E19" s="10" t="s">
        <v>1115</v>
      </c>
      <c r="F19" s="11">
        <v>14</v>
      </c>
      <c r="G19" s="11">
        <v>0.9</v>
      </c>
      <c r="H19" s="9">
        <v>4</v>
      </c>
      <c r="I19" s="16">
        <f t="shared" si="0"/>
        <v>50.4</v>
      </c>
      <c r="J19" s="16">
        <f t="shared" si="1"/>
        <v>3528</v>
      </c>
      <c r="K19" s="4">
        <f t="shared" si="2"/>
        <v>1512</v>
      </c>
    </row>
    <row r="20" ht="30" customHeight="1" spans="1:11">
      <c r="A20" s="6">
        <v>18</v>
      </c>
      <c r="B20" s="9" t="s">
        <v>1112</v>
      </c>
      <c r="C20" s="9" t="s">
        <v>39</v>
      </c>
      <c r="D20" s="10" t="s">
        <v>1113</v>
      </c>
      <c r="E20" s="10" t="s">
        <v>1114</v>
      </c>
      <c r="F20" s="11">
        <v>14</v>
      </c>
      <c r="G20" s="11">
        <v>0.9</v>
      </c>
      <c r="H20" s="9">
        <v>6</v>
      </c>
      <c r="I20" s="16">
        <f t="shared" si="0"/>
        <v>75.6</v>
      </c>
      <c r="J20" s="16">
        <f t="shared" si="1"/>
        <v>5292</v>
      </c>
      <c r="K20" s="4">
        <f t="shared" si="2"/>
        <v>2268</v>
      </c>
    </row>
    <row r="21" ht="30" customHeight="1" spans="1:11">
      <c r="A21" s="6">
        <v>19</v>
      </c>
      <c r="B21" s="9" t="s">
        <v>1112</v>
      </c>
      <c r="C21" s="9" t="s">
        <v>40</v>
      </c>
      <c r="D21" s="10" t="s">
        <v>1113</v>
      </c>
      <c r="E21" s="10" t="s">
        <v>1115</v>
      </c>
      <c r="F21" s="11">
        <v>14</v>
      </c>
      <c r="G21" s="11">
        <v>0.9</v>
      </c>
      <c r="H21" s="9">
        <v>4</v>
      </c>
      <c r="I21" s="16">
        <f t="shared" si="0"/>
        <v>50.4</v>
      </c>
      <c r="J21" s="16">
        <f t="shared" si="1"/>
        <v>3528</v>
      </c>
      <c r="K21" s="4">
        <f t="shared" si="2"/>
        <v>1512</v>
      </c>
    </row>
    <row r="22" ht="30" customHeight="1" spans="1:11">
      <c r="A22" s="6">
        <v>20</v>
      </c>
      <c r="B22" s="9" t="s">
        <v>1112</v>
      </c>
      <c r="C22" s="9" t="s">
        <v>45</v>
      </c>
      <c r="D22" s="10" t="s">
        <v>1113</v>
      </c>
      <c r="E22" s="10" t="s">
        <v>1114</v>
      </c>
      <c r="F22" s="11">
        <v>14</v>
      </c>
      <c r="G22" s="11">
        <v>0.9</v>
      </c>
      <c r="H22" s="9">
        <v>3</v>
      </c>
      <c r="I22" s="16">
        <f t="shared" si="0"/>
        <v>37.8</v>
      </c>
      <c r="J22" s="16">
        <f t="shared" si="1"/>
        <v>2646</v>
      </c>
      <c r="K22" s="4">
        <f t="shared" si="2"/>
        <v>1134</v>
      </c>
    </row>
    <row r="23" ht="30" customHeight="1" spans="1:11">
      <c r="A23" s="6">
        <v>21</v>
      </c>
      <c r="B23" s="9" t="s">
        <v>1112</v>
      </c>
      <c r="C23" s="9" t="s">
        <v>47</v>
      </c>
      <c r="D23" s="10" t="s">
        <v>1113</v>
      </c>
      <c r="E23" s="10" t="s">
        <v>1115</v>
      </c>
      <c r="F23" s="11">
        <v>14</v>
      </c>
      <c r="G23" s="11">
        <v>0.9</v>
      </c>
      <c r="H23" s="9">
        <v>6</v>
      </c>
      <c r="I23" s="16">
        <f t="shared" si="0"/>
        <v>75.6</v>
      </c>
      <c r="J23" s="16">
        <f t="shared" si="1"/>
        <v>5292</v>
      </c>
      <c r="K23" s="4">
        <f t="shared" si="2"/>
        <v>2268</v>
      </c>
    </row>
    <row r="24" ht="30" customHeight="1" spans="1:11">
      <c r="A24" s="6">
        <v>22</v>
      </c>
      <c r="B24" s="9" t="s">
        <v>1112</v>
      </c>
      <c r="C24" s="9" t="s">
        <v>48</v>
      </c>
      <c r="D24" s="10" t="s">
        <v>1113</v>
      </c>
      <c r="E24" s="10" t="s">
        <v>1114</v>
      </c>
      <c r="F24" s="11">
        <v>14</v>
      </c>
      <c r="G24" s="11">
        <v>0.9</v>
      </c>
      <c r="H24" s="9">
        <v>5</v>
      </c>
      <c r="I24" s="16">
        <f t="shared" si="0"/>
        <v>63</v>
      </c>
      <c r="J24" s="16">
        <f t="shared" si="1"/>
        <v>4410</v>
      </c>
      <c r="K24" s="4">
        <f t="shared" si="2"/>
        <v>1890</v>
      </c>
    </row>
    <row r="25" ht="30" customHeight="1" spans="1:11">
      <c r="A25" s="6">
        <v>23</v>
      </c>
      <c r="B25" s="9" t="s">
        <v>1112</v>
      </c>
      <c r="C25" s="9" t="s">
        <v>52</v>
      </c>
      <c r="D25" s="10" t="s">
        <v>1113</v>
      </c>
      <c r="E25" s="10" t="s">
        <v>1114</v>
      </c>
      <c r="F25" s="11">
        <v>14</v>
      </c>
      <c r="G25" s="11">
        <v>0.9</v>
      </c>
      <c r="H25" s="9">
        <v>6</v>
      </c>
      <c r="I25" s="16">
        <f t="shared" si="0"/>
        <v>75.6</v>
      </c>
      <c r="J25" s="16">
        <f t="shared" si="1"/>
        <v>5292</v>
      </c>
      <c r="K25" s="4">
        <f t="shared" si="2"/>
        <v>2268</v>
      </c>
    </row>
    <row r="26" ht="30" customHeight="1" spans="1:11">
      <c r="A26" s="6">
        <v>24</v>
      </c>
      <c r="B26" s="9" t="s">
        <v>1112</v>
      </c>
      <c r="C26" s="9" t="s">
        <v>53</v>
      </c>
      <c r="D26" s="10" t="s">
        <v>1113</v>
      </c>
      <c r="E26" s="10" t="s">
        <v>1114</v>
      </c>
      <c r="F26" s="11">
        <v>14</v>
      </c>
      <c r="G26" s="11">
        <v>0.9</v>
      </c>
      <c r="H26" s="9">
        <v>5</v>
      </c>
      <c r="I26" s="16">
        <f t="shared" si="0"/>
        <v>63</v>
      </c>
      <c r="J26" s="16">
        <f t="shared" si="1"/>
        <v>4410</v>
      </c>
      <c r="K26" s="4">
        <f t="shared" si="2"/>
        <v>1890</v>
      </c>
    </row>
    <row r="27" ht="30" customHeight="1" spans="1:11">
      <c r="A27" s="6">
        <v>25</v>
      </c>
      <c r="B27" s="9" t="s">
        <v>1112</v>
      </c>
      <c r="C27" s="9" t="s">
        <v>54</v>
      </c>
      <c r="D27" s="10" t="s">
        <v>1113</v>
      </c>
      <c r="E27" s="10" t="s">
        <v>1116</v>
      </c>
      <c r="F27" s="11">
        <v>14</v>
      </c>
      <c r="G27" s="11">
        <v>0.9</v>
      </c>
      <c r="H27" s="9">
        <v>5</v>
      </c>
      <c r="I27" s="16">
        <f t="shared" si="0"/>
        <v>63</v>
      </c>
      <c r="J27" s="16">
        <f t="shared" si="1"/>
        <v>4410</v>
      </c>
      <c r="K27" s="4">
        <f t="shared" si="2"/>
        <v>1890</v>
      </c>
    </row>
    <row r="28" ht="30" customHeight="1" spans="1:11">
      <c r="A28" s="6">
        <v>26</v>
      </c>
      <c r="B28" s="9" t="s">
        <v>1112</v>
      </c>
      <c r="C28" s="9" t="s">
        <v>55</v>
      </c>
      <c r="D28" s="10" t="s">
        <v>1113</v>
      </c>
      <c r="E28" s="10" t="s">
        <v>1115</v>
      </c>
      <c r="F28" s="11">
        <v>14</v>
      </c>
      <c r="G28" s="11">
        <v>0.9</v>
      </c>
      <c r="H28" s="9">
        <v>2</v>
      </c>
      <c r="I28" s="16">
        <f t="shared" si="0"/>
        <v>25.2</v>
      </c>
      <c r="J28" s="16">
        <f t="shared" si="1"/>
        <v>1764</v>
      </c>
      <c r="K28" s="4">
        <f t="shared" si="2"/>
        <v>756</v>
      </c>
    </row>
    <row r="29" ht="30" customHeight="1" spans="1:11">
      <c r="A29" s="6">
        <v>27</v>
      </c>
      <c r="B29" s="9" t="s">
        <v>1112</v>
      </c>
      <c r="C29" s="9" t="s">
        <v>56</v>
      </c>
      <c r="D29" s="10" t="s">
        <v>1113</v>
      </c>
      <c r="E29" s="10" t="s">
        <v>1114</v>
      </c>
      <c r="F29" s="11">
        <v>14</v>
      </c>
      <c r="G29" s="11">
        <v>0.9</v>
      </c>
      <c r="H29" s="9">
        <v>5</v>
      </c>
      <c r="I29" s="16">
        <f t="shared" si="0"/>
        <v>63</v>
      </c>
      <c r="J29" s="16">
        <f t="shared" si="1"/>
        <v>4410</v>
      </c>
      <c r="K29" s="4">
        <f t="shared" si="2"/>
        <v>1890</v>
      </c>
    </row>
    <row r="30" ht="30" customHeight="1" spans="1:11">
      <c r="A30" s="6">
        <v>28</v>
      </c>
      <c r="B30" s="9" t="s">
        <v>1112</v>
      </c>
      <c r="C30" s="9" t="s">
        <v>57</v>
      </c>
      <c r="D30" s="10" t="s">
        <v>1113</v>
      </c>
      <c r="E30" s="10" t="s">
        <v>1116</v>
      </c>
      <c r="F30" s="11">
        <v>14</v>
      </c>
      <c r="G30" s="11">
        <v>0.9</v>
      </c>
      <c r="H30" s="9">
        <v>5</v>
      </c>
      <c r="I30" s="16">
        <f t="shared" si="0"/>
        <v>63</v>
      </c>
      <c r="J30" s="16">
        <f t="shared" si="1"/>
        <v>4410</v>
      </c>
      <c r="K30" s="4">
        <f t="shared" si="2"/>
        <v>1890</v>
      </c>
    </row>
    <row r="31" ht="30" customHeight="1" spans="1:11">
      <c r="A31" s="6">
        <v>29</v>
      </c>
      <c r="B31" s="9" t="s">
        <v>1112</v>
      </c>
      <c r="C31" s="9" t="s">
        <v>58</v>
      </c>
      <c r="D31" s="10" t="s">
        <v>1113</v>
      </c>
      <c r="E31" s="10" t="s">
        <v>1114</v>
      </c>
      <c r="F31" s="11">
        <v>14</v>
      </c>
      <c r="G31" s="11">
        <v>0.9</v>
      </c>
      <c r="H31" s="9">
        <v>6</v>
      </c>
      <c r="I31" s="16">
        <f t="shared" si="0"/>
        <v>75.6</v>
      </c>
      <c r="J31" s="16">
        <f t="shared" si="1"/>
        <v>5292</v>
      </c>
      <c r="K31" s="4">
        <f t="shared" si="2"/>
        <v>2268</v>
      </c>
    </row>
    <row r="32" ht="30" customHeight="1" spans="1:11">
      <c r="A32" s="6">
        <v>30</v>
      </c>
      <c r="B32" s="9" t="s">
        <v>1112</v>
      </c>
      <c r="C32" s="9" t="s">
        <v>59</v>
      </c>
      <c r="D32" s="10" t="s">
        <v>1113</v>
      </c>
      <c r="E32" s="10" t="s">
        <v>1115</v>
      </c>
      <c r="F32" s="11">
        <v>14</v>
      </c>
      <c r="G32" s="11">
        <v>0.9</v>
      </c>
      <c r="H32" s="9">
        <v>5</v>
      </c>
      <c r="I32" s="16">
        <f t="shared" si="0"/>
        <v>63</v>
      </c>
      <c r="J32" s="16">
        <f t="shared" si="1"/>
        <v>4410</v>
      </c>
      <c r="K32" s="4">
        <f t="shared" si="2"/>
        <v>1890</v>
      </c>
    </row>
    <row r="33" ht="30" customHeight="1" spans="1:11">
      <c r="A33" s="6">
        <v>31</v>
      </c>
      <c r="B33" s="9" t="s">
        <v>1112</v>
      </c>
      <c r="C33" s="9" t="s">
        <v>60</v>
      </c>
      <c r="D33" s="10" t="s">
        <v>1113</v>
      </c>
      <c r="E33" s="10" t="s">
        <v>1114</v>
      </c>
      <c r="F33" s="11">
        <v>14</v>
      </c>
      <c r="G33" s="11">
        <v>0.9</v>
      </c>
      <c r="H33" s="9">
        <v>6</v>
      </c>
      <c r="I33" s="16">
        <f t="shared" si="0"/>
        <v>75.6</v>
      </c>
      <c r="J33" s="16">
        <f t="shared" si="1"/>
        <v>5292</v>
      </c>
      <c r="K33" s="4">
        <f t="shared" si="2"/>
        <v>2268</v>
      </c>
    </row>
    <row r="34" ht="30" customHeight="1" spans="1:11">
      <c r="A34" s="6">
        <v>32</v>
      </c>
      <c r="B34" s="9" t="s">
        <v>1112</v>
      </c>
      <c r="C34" s="12" t="s">
        <v>62</v>
      </c>
      <c r="D34" s="10" t="s">
        <v>1113</v>
      </c>
      <c r="E34" s="10" t="s">
        <v>1114</v>
      </c>
      <c r="F34" s="11">
        <v>14</v>
      </c>
      <c r="G34" s="11">
        <v>0.9</v>
      </c>
      <c r="H34" s="9">
        <v>4</v>
      </c>
      <c r="I34" s="16">
        <f t="shared" si="0"/>
        <v>50.4</v>
      </c>
      <c r="J34" s="16">
        <f t="shared" si="1"/>
        <v>3528</v>
      </c>
      <c r="K34" s="4">
        <f t="shared" si="2"/>
        <v>1512</v>
      </c>
    </row>
    <row r="35" ht="30" customHeight="1" spans="1:11">
      <c r="A35" s="6">
        <v>33</v>
      </c>
      <c r="B35" s="9" t="s">
        <v>1112</v>
      </c>
      <c r="C35" s="9" t="s">
        <v>64</v>
      </c>
      <c r="D35" s="10" t="s">
        <v>1113</v>
      </c>
      <c r="E35" s="10" t="s">
        <v>1115</v>
      </c>
      <c r="F35" s="11">
        <v>14</v>
      </c>
      <c r="G35" s="11">
        <v>0.9</v>
      </c>
      <c r="H35" s="9">
        <v>5</v>
      </c>
      <c r="I35" s="16">
        <f t="shared" si="0"/>
        <v>63</v>
      </c>
      <c r="J35" s="16">
        <f t="shared" si="1"/>
        <v>4410</v>
      </c>
      <c r="K35" s="4">
        <f t="shared" si="2"/>
        <v>1890</v>
      </c>
    </row>
    <row r="36" ht="30" customHeight="1" spans="1:11">
      <c r="A36" s="6">
        <v>34</v>
      </c>
      <c r="B36" s="9" t="s">
        <v>1112</v>
      </c>
      <c r="C36" s="9" t="s">
        <v>65</v>
      </c>
      <c r="D36" s="10" t="s">
        <v>1113</v>
      </c>
      <c r="E36" s="10" t="s">
        <v>1114</v>
      </c>
      <c r="F36" s="11">
        <v>14</v>
      </c>
      <c r="G36" s="11">
        <v>0.9</v>
      </c>
      <c r="H36" s="9">
        <v>6</v>
      </c>
      <c r="I36" s="16">
        <f t="shared" si="0"/>
        <v>75.6</v>
      </c>
      <c r="J36" s="16">
        <f t="shared" si="1"/>
        <v>5292</v>
      </c>
      <c r="K36" s="4">
        <f t="shared" si="2"/>
        <v>2268</v>
      </c>
    </row>
    <row r="37" ht="30" customHeight="1" spans="1:11">
      <c r="A37" s="6">
        <v>35</v>
      </c>
      <c r="B37" s="9" t="s">
        <v>1112</v>
      </c>
      <c r="C37" s="9" t="s">
        <v>66</v>
      </c>
      <c r="D37" s="10" t="s">
        <v>1113</v>
      </c>
      <c r="E37" s="10" t="s">
        <v>1115</v>
      </c>
      <c r="F37" s="11">
        <v>14</v>
      </c>
      <c r="G37" s="11">
        <v>0.9</v>
      </c>
      <c r="H37" s="9">
        <v>6</v>
      </c>
      <c r="I37" s="16">
        <f t="shared" si="0"/>
        <v>75.6</v>
      </c>
      <c r="J37" s="16">
        <f t="shared" si="1"/>
        <v>5292</v>
      </c>
      <c r="K37" s="4">
        <f t="shared" si="2"/>
        <v>2268</v>
      </c>
    </row>
    <row r="38" ht="30" customHeight="1" spans="1:11">
      <c r="A38" s="6">
        <v>36</v>
      </c>
      <c r="B38" s="9" t="s">
        <v>1112</v>
      </c>
      <c r="C38" s="9" t="s">
        <v>67</v>
      </c>
      <c r="D38" s="10" t="s">
        <v>1113</v>
      </c>
      <c r="E38" s="10" t="s">
        <v>1115</v>
      </c>
      <c r="F38" s="11">
        <v>14</v>
      </c>
      <c r="G38" s="11">
        <v>0.9</v>
      </c>
      <c r="H38" s="9">
        <v>4</v>
      </c>
      <c r="I38" s="16">
        <f t="shared" si="0"/>
        <v>50.4</v>
      </c>
      <c r="J38" s="16">
        <f t="shared" si="1"/>
        <v>3528</v>
      </c>
      <c r="K38" s="4">
        <f t="shared" si="2"/>
        <v>1512</v>
      </c>
    </row>
    <row r="39" ht="30" customHeight="1" spans="1:11">
      <c r="A39" s="6">
        <v>37</v>
      </c>
      <c r="B39" s="9" t="s">
        <v>1112</v>
      </c>
      <c r="C39" s="9" t="s">
        <v>71</v>
      </c>
      <c r="D39" s="10" t="s">
        <v>1113</v>
      </c>
      <c r="E39" s="10" t="s">
        <v>1115</v>
      </c>
      <c r="F39" s="11">
        <v>14</v>
      </c>
      <c r="G39" s="11">
        <v>0.9</v>
      </c>
      <c r="H39" s="9">
        <v>6</v>
      </c>
      <c r="I39" s="16">
        <f t="shared" si="0"/>
        <v>75.6</v>
      </c>
      <c r="J39" s="16">
        <f t="shared" si="1"/>
        <v>5292</v>
      </c>
      <c r="K39" s="4">
        <f t="shared" si="2"/>
        <v>2268</v>
      </c>
    </row>
    <row r="40" ht="30" customHeight="1" spans="1:11">
      <c r="A40" s="6">
        <v>38</v>
      </c>
      <c r="B40" s="9" t="s">
        <v>1112</v>
      </c>
      <c r="C40" s="9" t="s">
        <v>72</v>
      </c>
      <c r="D40" s="10" t="s">
        <v>1113</v>
      </c>
      <c r="E40" s="10" t="s">
        <v>1114</v>
      </c>
      <c r="F40" s="11">
        <v>14</v>
      </c>
      <c r="G40" s="11">
        <v>0.9</v>
      </c>
      <c r="H40" s="9">
        <v>5</v>
      </c>
      <c r="I40" s="16">
        <f t="shared" si="0"/>
        <v>63</v>
      </c>
      <c r="J40" s="16">
        <f t="shared" si="1"/>
        <v>4410</v>
      </c>
      <c r="K40" s="4">
        <f t="shared" si="2"/>
        <v>1890</v>
      </c>
    </row>
    <row r="41" ht="30" customHeight="1" spans="1:11">
      <c r="A41" s="6">
        <v>39</v>
      </c>
      <c r="B41" s="9" t="s">
        <v>1112</v>
      </c>
      <c r="C41" s="9" t="s">
        <v>73</v>
      </c>
      <c r="D41" s="10" t="s">
        <v>1113</v>
      </c>
      <c r="E41" s="10" t="s">
        <v>1115</v>
      </c>
      <c r="F41" s="11">
        <v>14</v>
      </c>
      <c r="G41" s="11">
        <v>0.9</v>
      </c>
      <c r="H41" s="9">
        <v>5</v>
      </c>
      <c r="I41" s="16">
        <f t="shared" si="0"/>
        <v>63</v>
      </c>
      <c r="J41" s="16">
        <f t="shared" si="1"/>
        <v>4410</v>
      </c>
      <c r="K41" s="4">
        <f t="shared" si="2"/>
        <v>1890</v>
      </c>
    </row>
    <row r="42" ht="30" customHeight="1" spans="1:11">
      <c r="A42" s="6">
        <v>40</v>
      </c>
      <c r="B42" s="9" t="s">
        <v>1112</v>
      </c>
      <c r="C42" s="9" t="s">
        <v>75</v>
      </c>
      <c r="D42" s="10" t="s">
        <v>1113</v>
      </c>
      <c r="E42" s="10" t="s">
        <v>1115</v>
      </c>
      <c r="F42" s="11">
        <v>14</v>
      </c>
      <c r="G42" s="11">
        <v>0.9</v>
      </c>
      <c r="H42" s="9">
        <v>3</v>
      </c>
      <c r="I42" s="16">
        <f t="shared" si="0"/>
        <v>37.8</v>
      </c>
      <c r="J42" s="16">
        <f t="shared" si="1"/>
        <v>2646</v>
      </c>
      <c r="K42" s="4">
        <f t="shared" si="2"/>
        <v>1134</v>
      </c>
    </row>
    <row r="43" ht="30" customHeight="1" spans="1:11">
      <c r="A43" s="6">
        <v>41</v>
      </c>
      <c r="B43" s="9" t="s">
        <v>1112</v>
      </c>
      <c r="C43" s="9" t="s">
        <v>78</v>
      </c>
      <c r="D43" s="10" t="s">
        <v>1113</v>
      </c>
      <c r="E43" s="10" t="s">
        <v>1115</v>
      </c>
      <c r="F43" s="11">
        <v>14</v>
      </c>
      <c r="G43" s="11">
        <v>0.9</v>
      </c>
      <c r="H43" s="9">
        <v>5</v>
      </c>
      <c r="I43" s="16">
        <f t="shared" si="0"/>
        <v>63</v>
      </c>
      <c r="J43" s="16">
        <f t="shared" si="1"/>
        <v>4410</v>
      </c>
      <c r="K43" s="4">
        <f t="shared" si="2"/>
        <v>1890</v>
      </c>
    </row>
    <row r="44" ht="30" customHeight="1" spans="1:11">
      <c r="A44" s="6">
        <v>42</v>
      </c>
      <c r="B44" s="9" t="s">
        <v>1112</v>
      </c>
      <c r="C44" s="9" t="s">
        <v>79</v>
      </c>
      <c r="D44" s="10" t="s">
        <v>1113</v>
      </c>
      <c r="E44" s="10" t="s">
        <v>1115</v>
      </c>
      <c r="F44" s="11">
        <v>14</v>
      </c>
      <c r="G44" s="11">
        <v>0.9</v>
      </c>
      <c r="H44" s="9">
        <v>4</v>
      </c>
      <c r="I44" s="16">
        <f t="shared" si="0"/>
        <v>50.4</v>
      </c>
      <c r="J44" s="16">
        <f t="shared" si="1"/>
        <v>3528</v>
      </c>
      <c r="K44" s="4">
        <f t="shared" si="2"/>
        <v>1512</v>
      </c>
    </row>
    <row r="45" ht="30" customHeight="1" spans="1:11">
      <c r="A45" s="6">
        <v>43</v>
      </c>
      <c r="B45" s="9" t="s">
        <v>1112</v>
      </c>
      <c r="C45" s="9" t="s">
        <v>82</v>
      </c>
      <c r="D45" s="10" t="s">
        <v>1113</v>
      </c>
      <c r="E45" s="10" t="s">
        <v>1114</v>
      </c>
      <c r="F45" s="11">
        <v>14</v>
      </c>
      <c r="G45" s="11">
        <v>0.9</v>
      </c>
      <c r="H45" s="9">
        <v>5</v>
      </c>
      <c r="I45" s="16">
        <f t="shared" si="0"/>
        <v>63</v>
      </c>
      <c r="J45" s="16">
        <f t="shared" si="1"/>
        <v>4410</v>
      </c>
      <c r="K45" s="4">
        <f t="shared" si="2"/>
        <v>1890</v>
      </c>
    </row>
    <row r="46" ht="30" customHeight="1" spans="1:11">
      <c r="A46" s="6">
        <v>44</v>
      </c>
      <c r="B46" s="9" t="s">
        <v>1112</v>
      </c>
      <c r="C46" s="9" t="s">
        <v>85</v>
      </c>
      <c r="D46" s="10" t="s">
        <v>1113</v>
      </c>
      <c r="E46" s="10" t="s">
        <v>1114</v>
      </c>
      <c r="F46" s="11">
        <v>14</v>
      </c>
      <c r="G46" s="11">
        <v>0.9</v>
      </c>
      <c r="H46" s="9">
        <v>5</v>
      </c>
      <c r="I46" s="16">
        <f t="shared" si="0"/>
        <v>63</v>
      </c>
      <c r="J46" s="16">
        <f t="shared" si="1"/>
        <v>4410</v>
      </c>
      <c r="K46" s="4">
        <f t="shared" si="2"/>
        <v>1890</v>
      </c>
    </row>
    <row r="47" ht="30" customHeight="1" spans="1:11">
      <c r="A47" s="6">
        <v>45</v>
      </c>
      <c r="B47" s="9" t="s">
        <v>1112</v>
      </c>
      <c r="C47" s="9" t="s">
        <v>91</v>
      </c>
      <c r="D47" s="10" t="s">
        <v>1113</v>
      </c>
      <c r="E47" s="10" t="s">
        <v>1116</v>
      </c>
      <c r="F47" s="11">
        <v>14</v>
      </c>
      <c r="G47" s="11">
        <v>0.9</v>
      </c>
      <c r="H47" s="9">
        <v>4</v>
      </c>
      <c r="I47" s="16">
        <f t="shared" si="0"/>
        <v>50.4</v>
      </c>
      <c r="J47" s="16">
        <f t="shared" si="1"/>
        <v>3528</v>
      </c>
      <c r="K47" s="4">
        <f t="shared" si="2"/>
        <v>1512</v>
      </c>
    </row>
    <row r="48" ht="30" customHeight="1" spans="1:11">
      <c r="A48" s="6">
        <v>46</v>
      </c>
      <c r="B48" s="9" t="s">
        <v>1112</v>
      </c>
      <c r="C48" s="9" t="s">
        <v>92</v>
      </c>
      <c r="D48" s="10" t="s">
        <v>1113</v>
      </c>
      <c r="E48" s="10" t="s">
        <v>1115</v>
      </c>
      <c r="F48" s="11">
        <v>14</v>
      </c>
      <c r="G48" s="11">
        <v>0.9</v>
      </c>
      <c r="H48" s="9">
        <v>5</v>
      </c>
      <c r="I48" s="16">
        <f t="shared" si="0"/>
        <v>63</v>
      </c>
      <c r="J48" s="16">
        <f t="shared" si="1"/>
        <v>4410</v>
      </c>
      <c r="K48" s="4">
        <f t="shared" si="2"/>
        <v>1890</v>
      </c>
    </row>
    <row r="49" ht="30" customHeight="1" spans="1:11">
      <c r="A49" s="6">
        <v>47</v>
      </c>
      <c r="B49" s="9" t="s">
        <v>1112</v>
      </c>
      <c r="C49" s="9" t="s">
        <v>18</v>
      </c>
      <c r="D49" s="10" t="s">
        <v>1113</v>
      </c>
      <c r="E49" s="10" t="s">
        <v>1115</v>
      </c>
      <c r="F49" s="11">
        <v>14</v>
      </c>
      <c r="G49" s="11">
        <v>0.9</v>
      </c>
      <c r="H49" s="9">
        <v>1</v>
      </c>
      <c r="I49" s="16">
        <f t="shared" si="0"/>
        <v>12.6</v>
      </c>
      <c r="J49" s="16">
        <f t="shared" si="1"/>
        <v>882</v>
      </c>
      <c r="K49" s="4">
        <f t="shared" si="2"/>
        <v>378</v>
      </c>
    </row>
    <row r="50" ht="30" customHeight="1" spans="1:11">
      <c r="A50" s="6">
        <v>48</v>
      </c>
      <c r="B50" s="9" t="s">
        <v>1112</v>
      </c>
      <c r="C50" s="9" t="s">
        <v>83</v>
      </c>
      <c r="D50" s="10" t="s">
        <v>1113</v>
      </c>
      <c r="E50" s="10" t="s">
        <v>1117</v>
      </c>
      <c r="F50" s="11">
        <v>16</v>
      </c>
      <c r="G50" s="11">
        <v>0.9</v>
      </c>
      <c r="H50" s="9">
        <v>4</v>
      </c>
      <c r="I50" s="17">
        <f t="shared" si="0"/>
        <v>57.6</v>
      </c>
      <c r="J50" s="16">
        <f t="shared" si="1"/>
        <v>4032</v>
      </c>
      <c r="K50" s="4">
        <f t="shared" si="2"/>
        <v>1728</v>
      </c>
    </row>
    <row r="51" ht="30" customHeight="1" spans="1:11">
      <c r="A51" s="6">
        <v>49</v>
      </c>
      <c r="B51" s="9" t="s">
        <v>1112</v>
      </c>
      <c r="C51" s="9" t="s">
        <v>77</v>
      </c>
      <c r="D51" s="10" t="s">
        <v>1113</v>
      </c>
      <c r="E51" s="10" t="s">
        <v>1117</v>
      </c>
      <c r="F51" s="11">
        <v>16</v>
      </c>
      <c r="G51" s="11">
        <v>0.9</v>
      </c>
      <c r="H51" s="9">
        <v>3</v>
      </c>
      <c r="I51" s="17">
        <f t="shared" si="0"/>
        <v>43.2</v>
      </c>
      <c r="J51" s="16">
        <f t="shared" si="1"/>
        <v>3024</v>
      </c>
      <c r="K51" s="4">
        <f t="shared" si="2"/>
        <v>1296</v>
      </c>
    </row>
    <row r="52" ht="30" customHeight="1" spans="1:11">
      <c r="A52" s="6">
        <v>50</v>
      </c>
      <c r="B52" s="9" t="s">
        <v>1112</v>
      </c>
      <c r="C52" s="9" t="s">
        <v>90</v>
      </c>
      <c r="D52" s="10" t="s">
        <v>1113</v>
      </c>
      <c r="E52" s="10" t="s">
        <v>1117</v>
      </c>
      <c r="F52" s="11">
        <v>16</v>
      </c>
      <c r="G52" s="11">
        <v>0.9</v>
      </c>
      <c r="H52" s="9">
        <v>4</v>
      </c>
      <c r="I52" s="17">
        <f t="shared" si="0"/>
        <v>57.6</v>
      </c>
      <c r="J52" s="16">
        <f t="shared" si="1"/>
        <v>4032</v>
      </c>
      <c r="K52" s="4">
        <f t="shared" si="2"/>
        <v>1728</v>
      </c>
    </row>
    <row r="53" ht="30" customHeight="1" spans="1:11">
      <c r="A53" s="13">
        <v>51</v>
      </c>
      <c r="B53" s="14" t="s">
        <v>1112</v>
      </c>
      <c r="C53" s="14" t="s">
        <v>19</v>
      </c>
      <c r="D53" s="15" t="s">
        <v>1113</v>
      </c>
      <c r="E53" s="15" t="s">
        <v>1117</v>
      </c>
      <c r="F53" s="14">
        <v>16</v>
      </c>
      <c r="G53" s="14">
        <v>0.9</v>
      </c>
      <c r="H53" s="14">
        <v>3</v>
      </c>
      <c r="I53" s="18">
        <f t="shared" si="0"/>
        <v>43.2</v>
      </c>
      <c r="J53" s="19">
        <f t="shared" si="1"/>
        <v>3024</v>
      </c>
      <c r="K53" s="20">
        <f t="shared" si="2"/>
        <v>1296</v>
      </c>
    </row>
    <row r="54" ht="30" customHeight="1" spans="1:11">
      <c r="A54" s="13">
        <v>52</v>
      </c>
      <c r="B54" s="14" t="s">
        <v>1112</v>
      </c>
      <c r="C54" s="14" t="s">
        <v>81</v>
      </c>
      <c r="D54" s="15" t="s">
        <v>1113</v>
      </c>
      <c r="E54" s="15" t="s">
        <v>1117</v>
      </c>
      <c r="F54" s="14">
        <v>16</v>
      </c>
      <c r="G54" s="14">
        <v>0.9</v>
      </c>
      <c r="H54" s="14">
        <v>4</v>
      </c>
      <c r="I54" s="18">
        <f t="shared" si="0"/>
        <v>57.6</v>
      </c>
      <c r="J54" s="19">
        <f t="shared" si="1"/>
        <v>4032</v>
      </c>
      <c r="K54" s="20">
        <f t="shared" si="2"/>
        <v>1728</v>
      </c>
    </row>
    <row r="55" ht="30" customHeight="1" spans="1:11">
      <c r="A55" s="6">
        <v>53</v>
      </c>
      <c r="B55" s="9" t="s">
        <v>1112</v>
      </c>
      <c r="C55" s="9" t="s">
        <v>21</v>
      </c>
      <c r="D55" s="10" t="s">
        <v>1113</v>
      </c>
      <c r="E55" s="10" t="s">
        <v>1117</v>
      </c>
      <c r="F55" s="11">
        <v>16</v>
      </c>
      <c r="G55" s="11">
        <v>0.9</v>
      </c>
      <c r="H55" s="9">
        <v>4</v>
      </c>
      <c r="I55" s="17">
        <f t="shared" si="0"/>
        <v>57.6</v>
      </c>
      <c r="J55" s="16">
        <f t="shared" si="1"/>
        <v>4032</v>
      </c>
      <c r="K55" s="4">
        <f t="shared" si="2"/>
        <v>1728</v>
      </c>
    </row>
    <row r="56" ht="30" customHeight="1" spans="1:11">
      <c r="A56" s="6">
        <v>54</v>
      </c>
      <c r="B56" s="9" t="s">
        <v>1112</v>
      </c>
      <c r="C56" s="9" t="s">
        <v>76</v>
      </c>
      <c r="D56" s="10" t="s">
        <v>1113</v>
      </c>
      <c r="E56" s="10" t="s">
        <v>1117</v>
      </c>
      <c r="F56" s="11">
        <v>16</v>
      </c>
      <c r="G56" s="11">
        <v>0.9</v>
      </c>
      <c r="H56" s="9">
        <v>3</v>
      </c>
      <c r="I56" s="17">
        <f t="shared" si="0"/>
        <v>43.2</v>
      </c>
      <c r="J56" s="16">
        <f t="shared" si="1"/>
        <v>3024</v>
      </c>
      <c r="K56" s="4">
        <f t="shared" si="2"/>
        <v>1296</v>
      </c>
    </row>
    <row r="57" ht="30" customHeight="1" spans="1:11">
      <c r="A57" s="6">
        <v>55</v>
      </c>
      <c r="B57" s="9" t="s">
        <v>1112</v>
      </c>
      <c r="C57" s="9" t="s">
        <v>14</v>
      </c>
      <c r="D57" s="10" t="s">
        <v>1113</v>
      </c>
      <c r="E57" s="10" t="s">
        <v>1117</v>
      </c>
      <c r="F57" s="11">
        <v>16</v>
      </c>
      <c r="G57" s="11">
        <v>0.9</v>
      </c>
      <c r="H57" s="9">
        <v>4</v>
      </c>
      <c r="I57" s="17">
        <f t="shared" si="0"/>
        <v>57.6</v>
      </c>
      <c r="J57" s="16">
        <f t="shared" si="1"/>
        <v>4032</v>
      </c>
      <c r="K57" s="4">
        <f t="shared" si="2"/>
        <v>1728</v>
      </c>
    </row>
    <row r="58" ht="30" customHeight="1" spans="1:11">
      <c r="A58" s="6">
        <v>56</v>
      </c>
      <c r="B58" s="9" t="s">
        <v>1112</v>
      </c>
      <c r="C58" s="9" t="s">
        <v>4</v>
      </c>
      <c r="D58" s="10" t="s">
        <v>1113</v>
      </c>
      <c r="E58" s="10" t="s">
        <v>1117</v>
      </c>
      <c r="F58" s="11">
        <v>16</v>
      </c>
      <c r="G58" s="11">
        <v>0.9</v>
      </c>
      <c r="H58" s="9">
        <v>4</v>
      </c>
      <c r="I58" s="17">
        <f t="shared" si="0"/>
        <v>57.6</v>
      </c>
      <c r="J58" s="16">
        <f t="shared" si="1"/>
        <v>4032</v>
      </c>
      <c r="K58" s="4">
        <f t="shared" si="2"/>
        <v>1728</v>
      </c>
    </row>
    <row r="59" ht="30" customHeight="1" spans="1:11">
      <c r="A59" s="6">
        <v>57</v>
      </c>
      <c r="B59" s="9" t="s">
        <v>1112</v>
      </c>
      <c r="C59" s="9" t="s">
        <v>33</v>
      </c>
      <c r="D59" s="10" t="s">
        <v>1113</v>
      </c>
      <c r="E59" s="10" t="s">
        <v>1117</v>
      </c>
      <c r="F59" s="11">
        <v>16</v>
      </c>
      <c r="G59" s="11">
        <v>0.9</v>
      </c>
      <c r="H59" s="9">
        <v>4</v>
      </c>
      <c r="I59" s="17">
        <f t="shared" si="0"/>
        <v>57.6</v>
      </c>
      <c r="J59" s="16">
        <f t="shared" si="1"/>
        <v>4032</v>
      </c>
      <c r="K59" s="4">
        <f t="shared" si="2"/>
        <v>1728</v>
      </c>
    </row>
    <row r="60" ht="30" customHeight="1" spans="1:11">
      <c r="A60" s="6">
        <v>58</v>
      </c>
      <c r="B60" s="9" t="s">
        <v>1112</v>
      </c>
      <c r="C60" s="9" t="s">
        <v>28</v>
      </c>
      <c r="D60" s="10" t="s">
        <v>1113</v>
      </c>
      <c r="E60" s="10" t="s">
        <v>1117</v>
      </c>
      <c r="F60" s="11">
        <v>16</v>
      </c>
      <c r="G60" s="11">
        <v>0.9</v>
      </c>
      <c r="H60" s="9">
        <v>4</v>
      </c>
      <c r="I60" s="17">
        <f t="shared" si="0"/>
        <v>57.6</v>
      </c>
      <c r="J60" s="16">
        <f t="shared" si="1"/>
        <v>4032</v>
      </c>
      <c r="K60" s="4">
        <f t="shared" si="2"/>
        <v>1728</v>
      </c>
    </row>
    <row r="61" ht="30" customHeight="1" spans="1:11">
      <c r="A61" s="6">
        <v>59</v>
      </c>
      <c r="B61" s="6" t="s">
        <v>1112</v>
      </c>
      <c r="C61" s="6" t="s">
        <v>87</v>
      </c>
      <c r="D61" s="7" t="s">
        <v>1113</v>
      </c>
      <c r="E61" s="7" t="s">
        <v>1117</v>
      </c>
      <c r="F61" s="8">
        <v>16</v>
      </c>
      <c r="G61" s="8">
        <v>0.9</v>
      </c>
      <c r="H61" s="6">
        <v>4</v>
      </c>
      <c r="I61" s="16">
        <f t="shared" si="0"/>
        <v>57.6</v>
      </c>
      <c r="J61" s="16">
        <f t="shared" si="1"/>
        <v>4032</v>
      </c>
      <c r="K61" s="4">
        <f t="shared" si="2"/>
        <v>1728</v>
      </c>
    </row>
    <row r="62" ht="30" customHeight="1" spans="1:11">
      <c r="A62" s="6">
        <v>60</v>
      </c>
      <c r="B62" s="9" t="s">
        <v>1112</v>
      </c>
      <c r="C62" s="9" t="s">
        <v>16</v>
      </c>
      <c r="D62" s="10" t="s">
        <v>1113</v>
      </c>
      <c r="E62" s="10" t="s">
        <v>1117</v>
      </c>
      <c r="F62" s="11">
        <v>16</v>
      </c>
      <c r="G62" s="11">
        <v>0.9</v>
      </c>
      <c r="H62" s="9">
        <v>3</v>
      </c>
      <c r="I62" s="17">
        <f t="shared" si="0"/>
        <v>43.2</v>
      </c>
      <c r="J62" s="16">
        <f t="shared" si="1"/>
        <v>3024</v>
      </c>
      <c r="K62" s="4">
        <f t="shared" si="2"/>
        <v>1296</v>
      </c>
    </row>
    <row r="63" ht="30" customHeight="1" spans="1:11">
      <c r="A63" s="6">
        <v>61</v>
      </c>
      <c r="B63" s="9" t="s">
        <v>1112</v>
      </c>
      <c r="C63" s="9" t="s">
        <v>68</v>
      </c>
      <c r="D63" s="10" t="s">
        <v>1113</v>
      </c>
      <c r="E63" s="10" t="s">
        <v>1117</v>
      </c>
      <c r="F63" s="11">
        <v>16</v>
      </c>
      <c r="G63" s="11">
        <v>0.9</v>
      </c>
      <c r="H63" s="9">
        <v>4</v>
      </c>
      <c r="I63" s="17">
        <f t="shared" si="0"/>
        <v>57.6</v>
      </c>
      <c r="J63" s="16">
        <f t="shared" si="1"/>
        <v>4032</v>
      </c>
      <c r="K63" s="4">
        <f t="shared" si="2"/>
        <v>1728</v>
      </c>
    </row>
    <row r="64" ht="30" customHeight="1" spans="1:11">
      <c r="A64" s="6">
        <v>62</v>
      </c>
      <c r="B64" s="9" t="s">
        <v>1112</v>
      </c>
      <c r="C64" s="9" t="s">
        <v>46</v>
      </c>
      <c r="D64" s="10" t="s">
        <v>1113</v>
      </c>
      <c r="E64" s="10" t="s">
        <v>1117</v>
      </c>
      <c r="F64" s="11">
        <v>16</v>
      </c>
      <c r="G64" s="11">
        <v>0.9</v>
      </c>
      <c r="H64" s="9">
        <v>4</v>
      </c>
      <c r="I64" s="17">
        <f t="shared" si="0"/>
        <v>57.6</v>
      </c>
      <c r="J64" s="16">
        <f t="shared" si="1"/>
        <v>4032</v>
      </c>
      <c r="K64" s="4">
        <f t="shared" si="2"/>
        <v>1728</v>
      </c>
    </row>
    <row r="65" ht="30" customHeight="1" spans="1:11">
      <c r="A65" s="6">
        <v>63</v>
      </c>
      <c r="B65" s="6" t="s">
        <v>1112</v>
      </c>
      <c r="C65" s="6" t="s">
        <v>44</v>
      </c>
      <c r="D65" s="7" t="s">
        <v>1113</v>
      </c>
      <c r="E65" s="7" t="s">
        <v>1117</v>
      </c>
      <c r="F65" s="8">
        <v>16</v>
      </c>
      <c r="G65" s="8">
        <v>0.9</v>
      </c>
      <c r="H65" s="6">
        <v>3</v>
      </c>
      <c r="I65" s="16">
        <f t="shared" si="0"/>
        <v>43.2</v>
      </c>
      <c r="J65" s="16">
        <f t="shared" si="1"/>
        <v>3024</v>
      </c>
      <c r="K65" s="4">
        <f t="shared" si="2"/>
        <v>1296</v>
      </c>
    </row>
    <row r="66" ht="30" customHeight="1" spans="1:11">
      <c r="A66" s="6">
        <v>64</v>
      </c>
      <c r="B66" s="6" t="s">
        <v>1112</v>
      </c>
      <c r="C66" s="6" t="s">
        <v>70</v>
      </c>
      <c r="D66" s="7" t="s">
        <v>1113</v>
      </c>
      <c r="E66" s="7" t="s">
        <v>1117</v>
      </c>
      <c r="F66" s="8">
        <v>16</v>
      </c>
      <c r="G66" s="8">
        <v>0.9</v>
      </c>
      <c r="H66" s="6">
        <v>1</v>
      </c>
      <c r="I66" s="16">
        <f t="shared" si="0"/>
        <v>14.4</v>
      </c>
      <c r="J66" s="16">
        <f t="shared" si="1"/>
        <v>1008</v>
      </c>
      <c r="K66" s="4">
        <f t="shared" si="2"/>
        <v>432</v>
      </c>
    </row>
    <row r="67" ht="30" customHeight="1" spans="1:11">
      <c r="A67" s="6">
        <v>65</v>
      </c>
      <c r="B67" s="6" t="s">
        <v>1112</v>
      </c>
      <c r="C67" s="6" t="s">
        <v>26</v>
      </c>
      <c r="D67" s="7" t="s">
        <v>1113</v>
      </c>
      <c r="E67" s="7" t="s">
        <v>1117</v>
      </c>
      <c r="F67" s="8">
        <v>16</v>
      </c>
      <c r="G67" s="8">
        <v>0.9</v>
      </c>
      <c r="H67" s="6">
        <v>2</v>
      </c>
      <c r="I67" s="16">
        <f t="shared" ref="I67:I78" si="3">F67*G67*H67</f>
        <v>28.8</v>
      </c>
      <c r="J67" s="16">
        <f t="shared" ref="J67:J78" si="4">I67*70</f>
        <v>2016</v>
      </c>
      <c r="K67" s="4">
        <f t="shared" ref="K67:K78" si="5">I67*30</f>
        <v>864</v>
      </c>
    </row>
    <row r="68" ht="30" customHeight="1" spans="1:11">
      <c r="A68" s="6">
        <v>66</v>
      </c>
      <c r="B68" s="6" t="s">
        <v>1112</v>
      </c>
      <c r="C68" s="6" t="s">
        <v>50</v>
      </c>
      <c r="D68" s="7" t="s">
        <v>1113</v>
      </c>
      <c r="E68" s="7" t="s">
        <v>1117</v>
      </c>
      <c r="F68" s="8">
        <v>16</v>
      </c>
      <c r="G68" s="8">
        <v>0.9</v>
      </c>
      <c r="H68" s="6">
        <v>2</v>
      </c>
      <c r="I68" s="16">
        <f t="shared" si="3"/>
        <v>28.8</v>
      </c>
      <c r="J68" s="16">
        <f t="shared" si="4"/>
        <v>2016</v>
      </c>
      <c r="K68" s="4">
        <f t="shared" si="5"/>
        <v>864</v>
      </c>
    </row>
    <row r="69" ht="30" customHeight="1" spans="1:11">
      <c r="A69" s="6">
        <v>67</v>
      </c>
      <c r="B69" s="6" t="s">
        <v>1112</v>
      </c>
      <c r="C69" s="6" t="s">
        <v>84</v>
      </c>
      <c r="D69" s="7" t="s">
        <v>1113</v>
      </c>
      <c r="E69" s="7" t="s">
        <v>1117</v>
      </c>
      <c r="F69" s="8">
        <v>16</v>
      </c>
      <c r="G69" s="8">
        <v>0.9</v>
      </c>
      <c r="H69" s="6">
        <v>3</v>
      </c>
      <c r="I69" s="16">
        <f t="shared" si="3"/>
        <v>43.2</v>
      </c>
      <c r="J69" s="16">
        <f t="shared" si="4"/>
        <v>3024</v>
      </c>
      <c r="K69" s="4">
        <f t="shared" si="5"/>
        <v>1296</v>
      </c>
    </row>
    <row r="70" ht="30" customHeight="1" spans="1:11">
      <c r="A70" s="6">
        <v>68</v>
      </c>
      <c r="B70" s="9" t="s">
        <v>1112</v>
      </c>
      <c r="C70" s="9" t="s">
        <v>49</v>
      </c>
      <c r="D70" s="10" t="s">
        <v>1113</v>
      </c>
      <c r="E70" s="10" t="s">
        <v>1117</v>
      </c>
      <c r="F70" s="11">
        <v>16</v>
      </c>
      <c r="G70" s="11">
        <v>0.9</v>
      </c>
      <c r="H70" s="9">
        <v>2</v>
      </c>
      <c r="I70" s="17">
        <f t="shared" si="3"/>
        <v>28.8</v>
      </c>
      <c r="J70" s="16">
        <f t="shared" si="4"/>
        <v>2016</v>
      </c>
      <c r="K70" s="4">
        <f t="shared" si="5"/>
        <v>864</v>
      </c>
    </row>
    <row r="71" ht="30" customHeight="1" spans="1:11">
      <c r="A71" s="6">
        <v>69</v>
      </c>
      <c r="B71" s="9" t="s">
        <v>1112</v>
      </c>
      <c r="C71" s="9" t="s">
        <v>32</v>
      </c>
      <c r="D71" s="10" t="s">
        <v>1113</v>
      </c>
      <c r="E71" s="10" t="s">
        <v>1117</v>
      </c>
      <c r="F71" s="11">
        <v>16</v>
      </c>
      <c r="G71" s="11">
        <v>0.9</v>
      </c>
      <c r="H71" s="9">
        <v>4</v>
      </c>
      <c r="I71" s="17">
        <f t="shared" si="3"/>
        <v>57.6</v>
      </c>
      <c r="J71" s="16">
        <f t="shared" si="4"/>
        <v>4032</v>
      </c>
      <c r="K71" s="4">
        <f t="shared" si="5"/>
        <v>1728</v>
      </c>
    </row>
    <row r="72" ht="30" customHeight="1" spans="1:11">
      <c r="A72" s="6">
        <v>70</v>
      </c>
      <c r="B72" s="9" t="s">
        <v>1112</v>
      </c>
      <c r="C72" s="9" t="s">
        <v>86</v>
      </c>
      <c r="D72" s="10" t="s">
        <v>1113</v>
      </c>
      <c r="E72" s="10" t="s">
        <v>1117</v>
      </c>
      <c r="F72" s="11">
        <v>16</v>
      </c>
      <c r="G72" s="11">
        <v>0.9</v>
      </c>
      <c r="H72" s="9">
        <v>2</v>
      </c>
      <c r="I72" s="17">
        <f t="shared" si="3"/>
        <v>28.8</v>
      </c>
      <c r="J72" s="16">
        <f t="shared" si="4"/>
        <v>2016</v>
      </c>
      <c r="K72" s="4">
        <f t="shared" si="5"/>
        <v>864</v>
      </c>
    </row>
    <row r="73" ht="30" customHeight="1" spans="1:11">
      <c r="A73" s="6">
        <v>71</v>
      </c>
      <c r="B73" s="9" t="s">
        <v>1112</v>
      </c>
      <c r="C73" s="9" t="s">
        <v>24</v>
      </c>
      <c r="D73" s="10" t="s">
        <v>1113</v>
      </c>
      <c r="E73" s="10" t="s">
        <v>1117</v>
      </c>
      <c r="F73" s="11">
        <v>16</v>
      </c>
      <c r="G73" s="11">
        <v>0.9</v>
      </c>
      <c r="H73" s="9">
        <v>4</v>
      </c>
      <c r="I73" s="17">
        <f t="shared" si="3"/>
        <v>57.6</v>
      </c>
      <c r="J73" s="16">
        <f t="shared" si="4"/>
        <v>4032</v>
      </c>
      <c r="K73" s="4">
        <f t="shared" si="5"/>
        <v>1728</v>
      </c>
    </row>
    <row r="74" ht="30" customHeight="1" spans="1:11">
      <c r="A74" s="6">
        <v>72</v>
      </c>
      <c r="B74" s="9" t="s">
        <v>1112</v>
      </c>
      <c r="C74" s="9" t="s">
        <v>11</v>
      </c>
      <c r="D74" s="10" t="s">
        <v>1113</v>
      </c>
      <c r="E74" s="10" t="s">
        <v>1117</v>
      </c>
      <c r="F74" s="11">
        <v>16</v>
      </c>
      <c r="G74" s="11">
        <v>0.9</v>
      </c>
      <c r="H74" s="9">
        <v>2</v>
      </c>
      <c r="I74" s="17">
        <f t="shared" si="3"/>
        <v>28.8</v>
      </c>
      <c r="J74" s="16">
        <f t="shared" si="4"/>
        <v>2016</v>
      </c>
      <c r="K74" s="4">
        <f t="shared" si="5"/>
        <v>864</v>
      </c>
    </row>
    <row r="75" ht="30" customHeight="1" spans="1:11">
      <c r="A75" s="6">
        <v>73</v>
      </c>
      <c r="B75" s="6" t="s">
        <v>1112</v>
      </c>
      <c r="C75" s="6" t="s">
        <v>29</v>
      </c>
      <c r="D75" s="7" t="s">
        <v>1113</v>
      </c>
      <c r="E75" s="7" t="s">
        <v>1117</v>
      </c>
      <c r="F75" s="8">
        <v>16</v>
      </c>
      <c r="G75" s="8">
        <v>0.9</v>
      </c>
      <c r="H75" s="6">
        <v>2</v>
      </c>
      <c r="I75" s="16">
        <f t="shared" si="3"/>
        <v>28.8</v>
      </c>
      <c r="J75" s="16">
        <f t="shared" si="4"/>
        <v>2016</v>
      </c>
      <c r="K75" s="4">
        <f t="shared" si="5"/>
        <v>864</v>
      </c>
    </row>
    <row r="76" ht="30" customHeight="1" spans="1:11">
      <c r="A76" s="6">
        <v>74</v>
      </c>
      <c r="B76" s="6" t="s">
        <v>1112</v>
      </c>
      <c r="C76" s="6" t="s">
        <v>63</v>
      </c>
      <c r="D76" s="7" t="s">
        <v>1113</v>
      </c>
      <c r="E76" s="7" t="s">
        <v>1117</v>
      </c>
      <c r="F76" s="8">
        <v>16</v>
      </c>
      <c r="G76" s="8">
        <v>0.9</v>
      </c>
      <c r="H76" s="6">
        <v>2</v>
      </c>
      <c r="I76" s="16">
        <f t="shared" si="3"/>
        <v>28.8</v>
      </c>
      <c r="J76" s="16">
        <f t="shared" si="4"/>
        <v>2016</v>
      </c>
      <c r="K76" s="4">
        <f t="shared" si="5"/>
        <v>864</v>
      </c>
    </row>
    <row r="77" ht="30" customHeight="1" spans="1:11">
      <c r="A77" s="6">
        <v>75</v>
      </c>
      <c r="B77" s="6" t="s">
        <v>1112</v>
      </c>
      <c r="C77" s="6" t="s">
        <v>80</v>
      </c>
      <c r="D77" s="7" t="s">
        <v>1113</v>
      </c>
      <c r="E77" s="7" t="s">
        <v>1117</v>
      </c>
      <c r="F77" s="8">
        <v>16</v>
      </c>
      <c r="G77" s="8">
        <v>0.9</v>
      </c>
      <c r="H77" s="6">
        <v>1</v>
      </c>
      <c r="I77" s="16">
        <f t="shared" si="3"/>
        <v>14.4</v>
      </c>
      <c r="J77" s="16">
        <f t="shared" si="4"/>
        <v>1008</v>
      </c>
      <c r="K77" s="4">
        <f t="shared" si="5"/>
        <v>432</v>
      </c>
    </row>
    <row r="78" ht="30" customHeight="1" spans="1:11">
      <c r="A78" s="6">
        <v>76</v>
      </c>
      <c r="B78" s="9" t="s">
        <v>1112</v>
      </c>
      <c r="C78" s="9" t="s">
        <v>69</v>
      </c>
      <c r="D78" s="10" t="s">
        <v>1113</v>
      </c>
      <c r="E78" s="10" t="s">
        <v>1117</v>
      </c>
      <c r="F78" s="11">
        <v>16</v>
      </c>
      <c r="G78" s="11">
        <v>0.9</v>
      </c>
      <c r="H78" s="9">
        <v>3</v>
      </c>
      <c r="I78" s="17">
        <f t="shared" si="3"/>
        <v>43.2</v>
      </c>
      <c r="J78" s="16">
        <f t="shared" si="4"/>
        <v>3024</v>
      </c>
      <c r="K78" s="4">
        <f t="shared" si="5"/>
        <v>1296</v>
      </c>
    </row>
    <row r="79" spans="5:5">
      <c r="E79" s="21"/>
    </row>
    <row r="80" spans="1:11">
      <c r="A80" s="22" t="s">
        <v>1118</v>
      </c>
      <c r="B80" s="22"/>
      <c r="C80" s="23"/>
      <c r="D80" s="24"/>
      <c r="E80" s="25"/>
      <c r="F80" s="24"/>
      <c r="G80" s="24" t="s">
        <v>1119</v>
      </c>
      <c r="H80" s="24"/>
      <c r="I80" s="24"/>
      <c r="J80" s="24"/>
      <c r="K80" s="24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汇总表</vt:lpstr>
      <vt:lpstr>2019年度一二年级课堂教学</vt:lpstr>
      <vt:lpstr>2019年度一二年级实验教学</vt:lpstr>
      <vt:lpstr>2019年度三四年级课堂教学</vt:lpstr>
      <vt:lpstr>2019年度三四年级实验教学</vt:lpstr>
      <vt:lpstr>2019年度三四年级课程设计</vt:lpstr>
      <vt:lpstr>2019年度毕业设计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猫猫美</cp:lastModifiedBy>
  <dcterms:created xsi:type="dcterms:W3CDTF">2019-04-22T01:55:00Z</dcterms:created>
  <cp:lastPrinted>2019-12-04T01:56:00Z</cp:lastPrinted>
  <dcterms:modified xsi:type="dcterms:W3CDTF">2020-01-11T17:33:36Z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