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10575" firstSheet="2" activeTab="7"/>
  </bookViews>
  <sheets>
    <sheet name="三四年级课堂  " sheetId="1" r:id="rId1"/>
    <sheet name="三四年级实验" sheetId="8" r:id="rId2"/>
    <sheet name="三四年级课程设计" sheetId="9" r:id="rId3"/>
    <sheet name="毕业设计" sheetId="10" r:id="rId4"/>
    <sheet name="一二年级课堂" sheetId="11" r:id="rId5"/>
    <sheet name="一二年级实验" sheetId="12" r:id="rId6"/>
    <sheet name="一二年级课程设计" sheetId="13" r:id="rId7"/>
    <sheet name="汇总表" sheetId="14" r:id="rId8"/>
  </sheets>
  <definedNames>
    <definedName name="_xlnm.Print_Titles" localSheetId="2">三四年级课程设计!$1:$2</definedName>
    <definedName name="_xlnm.Print_Titles" localSheetId="0">'三四年级课堂  '!$1:$2</definedName>
    <definedName name="_xlnm.Print_Titles" localSheetId="1">三四年级实验!$1:$2</definedName>
    <definedName name="_xlnm.Print_Titles" localSheetId="4">一二年级课堂!$1:$1</definedName>
  </definedNames>
  <calcPr calcId="144525"/>
</workbook>
</file>

<file path=xl/sharedStrings.xml><?xml version="1.0" encoding="utf-8"?>
<sst xmlns="http://schemas.openxmlformats.org/spreadsheetml/2006/main" count="468">
  <si>
    <r>
      <rPr>
        <b/>
        <sz val="14"/>
        <rFont val="宋体"/>
        <charset val="134"/>
      </rPr>
      <t>附件</t>
    </r>
    <r>
      <rPr>
        <b/>
        <sz val="14"/>
        <rFont val="Arial"/>
        <charset val="134"/>
      </rPr>
      <t>1</t>
    </r>
    <r>
      <rPr>
        <b/>
        <sz val="14"/>
        <rFont val="宋体"/>
        <charset val="134"/>
      </rPr>
      <t>：</t>
    </r>
    <r>
      <rPr>
        <b/>
        <sz val="14"/>
        <rFont val="Arial"/>
        <charset val="134"/>
      </rPr>
      <t>2017</t>
    </r>
    <r>
      <rPr>
        <b/>
        <sz val="14"/>
        <rFont val="宋体"/>
        <charset val="134"/>
      </rPr>
      <t>年度三四年级课堂教学异地补贴核算表</t>
    </r>
  </si>
  <si>
    <t>学院</t>
  </si>
  <si>
    <t>教师姓名</t>
  </si>
  <si>
    <t>课程代码</t>
  </si>
  <si>
    <t>课程名称</t>
  </si>
  <si>
    <t>年级</t>
  </si>
  <si>
    <t>教学班号</t>
  </si>
  <si>
    <t>优选范围</t>
  </si>
  <si>
    <t>课内学时</t>
  </si>
  <si>
    <t>学分</t>
  </si>
  <si>
    <t>学生人数</t>
  </si>
  <si>
    <t>系数</t>
  </si>
  <si>
    <t>工作量</t>
  </si>
  <si>
    <t>校区课时补贴</t>
  </si>
  <si>
    <t>每周无课天数</t>
  </si>
  <si>
    <t>无课周数</t>
  </si>
  <si>
    <t>无课补贴</t>
  </si>
  <si>
    <t>总金额</t>
  </si>
  <si>
    <t>备注</t>
  </si>
  <si>
    <r>
      <rPr>
        <b/>
        <sz val="10"/>
        <color rgb="FFFF0000"/>
        <rFont val="Arial"/>
        <charset val="134"/>
      </rPr>
      <t>30</t>
    </r>
    <r>
      <rPr>
        <b/>
        <sz val="10"/>
        <color rgb="FFFF0000"/>
        <rFont val="宋体"/>
        <charset val="134"/>
      </rPr>
      <t>元</t>
    </r>
  </si>
  <si>
    <t>计算机学院</t>
  </si>
  <si>
    <t>胡学钢</t>
  </si>
  <si>
    <t>0521445X</t>
  </si>
  <si>
    <t>数据挖掘</t>
  </si>
  <si>
    <t>2014</t>
  </si>
  <si>
    <t>0001</t>
  </si>
  <si>
    <t>计算机14-1班
计算机14-2班
计算机14-3班</t>
  </si>
  <si>
    <t>0002</t>
  </si>
  <si>
    <t>计算机14-4班
计算机14-5班</t>
  </si>
  <si>
    <t>0003</t>
  </si>
  <si>
    <t>2014级物联网</t>
  </si>
  <si>
    <t>吴共庆</t>
  </si>
  <si>
    <t>0521250X</t>
  </si>
  <si>
    <t>人工智能原理</t>
  </si>
  <si>
    <t>李磊</t>
  </si>
  <si>
    <t>计算机14-1班,
计算机14-2班,
计算机14-3班</t>
  </si>
  <si>
    <t>计算机14-4班,计算机14-5班</t>
  </si>
  <si>
    <t>丁贤庆</t>
  </si>
  <si>
    <t>0521162B</t>
  </si>
  <si>
    <t>计算机系统结构</t>
  </si>
  <si>
    <t>郭骏</t>
  </si>
  <si>
    <t>0521350X</t>
  </si>
  <si>
    <t>自动控制原理B</t>
  </si>
  <si>
    <t>陆阳</t>
  </si>
  <si>
    <t>0521370X</t>
  </si>
  <si>
    <t>单片机原理及应用</t>
  </si>
  <si>
    <t>卫星</t>
  </si>
  <si>
    <t>0521380X</t>
  </si>
  <si>
    <t>嵌入式系统B</t>
  </si>
  <si>
    <t>周健</t>
  </si>
  <si>
    <t>0521430X</t>
  </si>
  <si>
    <t>网络安全概论B</t>
  </si>
  <si>
    <t>张国富</t>
  </si>
  <si>
    <t>0004</t>
  </si>
  <si>
    <t>2014级电信科</t>
  </si>
  <si>
    <t>0005</t>
  </si>
  <si>
    <t>2014级智能电网</t>
  </si>
  <si>
    <t>艾加秋</t>
  </si>
  <si>
    <t>0532112B</t>
  </si>
  <si>
    <t>通信电子线路A</t>
  </si>
  <si>
    <t>2014级微电子</t>
  </si>
  <si>
    <t>牛朝</t>
  </si>
  <si>
    <t>郭太峰</t>
  </si>
  <si>
    <t>0532142B</t>
  </si>
  <si>
    <t>通信原理B</t>
  </si>
  <si>
    <t>退休教授</t>
  </si>
  <si>
    <t>贾璐</t>
  </si>
  <si>
    <t>吴永忠</t>
  </si>
  <si>
    <t>0532212B</t>
  </si>
  <si>
    <t>0532241X</t>
  </si>
  <si>
    <t>嵌入式操作系统</t>
  </si>
  <si>
    <t>周芳</t>
  </si>
  <si>
    <t>0532272X</t>
  </si>
  <si>
    <t>雷达技术</t>
  </si>
  <si>
    <t>曹力</t>
  </si>
  <si>
    <t>0532381X</t>
  </si>
  <si>
    <t>多媒体技术</t>
  </si>
  <si>
    <t>詹曙</t>
  </si>
  <si>
    <t>0543040X</t>
  </si>
  <si>
    <t>数字图像处理及应用</t>
  </si>
  <si>
    <t>沈明玉</t>
  </si>
  <si>
    <t>0564010X</t>
  </si>
  <si>
    <t>数据库系统</t>
  </si>
  <si>
    <t>吴克伟</t>
  </si>
  <si>
    <t>0521092B</t>
  </si>
  <si>
    <t>软件工程</t>
  </si>
  <si>
    <t>谢昭</t>
  </si>
  <si>
    <t>0564020X</t>
  </si>
  <si>
    <t>李宏芒</t>
  </si>
  <si>
    <t>0521152B</t>
  </si>
  <si>
    <t>编译原理</t>
  </si>
  <si>
    <t>2015</t>
  </si>
  <si>
    <t>计算机15-1班
计算机15-2班</t>
  </si>
  <si>
    <t>计算机15-3班
计算机15-4班</t>
  </si>
  <si>
    <t>2015级电信科</t>
  </si>
  <si>
    <t>2015级微电子</t>
  </si>
  <si>
    <t>胡社教</t>
  </si>
  <si>
    <t>0532122B</t>
  </si>
  <si>
    <t>微机原理</t>
  </si>
  <si>
    <t>2015级测控</t>
  </si>
  <si>
    <t>2015级物联网</t>
  </si>
  <si>
    <t>0532380X</t>
  </si>
  <si>
    <t>郎文辉</t>
  </si>
  <si>
    <t>0542012B</t>
  </si>
  <si>
    <t>微电子概论</t>
  </si>
  <si>
    <t>0543032B</t>
  </si>
  <si>
    <t>集成电路设计</t>
  </si>
  <si>
    <t>王琼</t>
  </si>
  <si>
    <t>1000010X</t>
  </si>
  <si>
    <t>单片机原理及嵌入式</t>
  </si>
  <si>
    <t>0110070X</t>
  </si>
  <si>
    <t>嵌入式系统及应用</t>
  </si>
  <si>
    <t>2014级测控</t>
  </si>
  <si>
    <t>0532260X</t>
  </si>
  <si>
    <t>嵌入式系统实践(限选)</t>
  </si>
  <si>
    <t>王钊</t>
  </si>
  <si>
    <t>0521320X</t>
  </si>
  <si>
    <t>软件测试</t>
  </si>
  <si>
    <t>马学森</t>
  </si>
  <si>
    <t>0521440X</t>
  </si>
  <si>
    <t>网络程序设计</t>
  </si>
  <si>
    <t>计算机15-1班
计算机15-2班
计算机15-3班</t>
  </si>
  <si>
    <t>计算机15-4班
2015级物联网</t>
  </si>
  <si>
    <t>董张玉</t>
  </si>
  <si>
    <t>0532092B</t>
  </si>
  <si>
    <t>数字信号处理A</t>
  </si>
  <si>
    <t>郝世杰</t>
  </si>
  <si>
    <t>0532400X</t>
  </si>
  <si>
    <t>智能信息处理</t>
  </si>
  <si>
    <t xml:space="preserve">
吴克伟</t>
  </si>
  <si>
    <t>蒋建国</t>
  </si>
  <si>
    <t>0532102B</t>
  </si>
  <si>
    <t>信息论与编码</t>
  </si>
  <si>
    <t>夏娜</t>
  </si>
  <si>
    <t>0521082B</t>
  </si>
  <si>
    <t>田卫东</t>
  </si>
  <si>
    <t>0521122B</t>
  </si>
  <si>
    <t>操作系统A</t>
  </si>
  <si>
    <t>周红鹃</t>
  </si>
  <si>
    <t>蒋哲远</t>
  </si>
  <si>
    <t>1110062B</t>
  </si>
  <si>
    <t>JAVA程序设计</t>
  </si>
  <si>
    <t>2015级物流管理</t>
  </si>
  <si>
    <t>附件2：2017年度三四年级实验（上机）教学异地补贴核算表</t>
  </si>
  <si>
    <t>所属学院</t>
  </si>
  <si>
    <t xml:space="preserve">教师   </t>
  </si>
  <si>
    <t xml:space="preserve"> 学时</t>
  </si>
  <si>
    <t>实验重复系数M</t>
  </si>
  <si>
    <t>实验类
别系数K</t>
  </si>
  <si>
    <t>课时</t>
  </si>
  <si>
    <t>酬金(元）</t>
  </si>
  <si>
    <t>合计（元）</t>
  </si>
  <si>
    <t>30元</t>
  </si>
  <si>
    <t>2014级计算机4-5班</t>
  </si>
  <si>
    <t>2014级计算机1-3班</t>
  </si>
  <si>
    <t>2014级计算机1-5班</t>
  </si>
  <si>
    <t xml:space="preserve"> 牛朝</t>
  </si>
  <si>
    <t>2014级智能电网1班 重修班</t>
  </si>
  <si>
    <t>2014级计算机1.2班</t>
  </si>
  <si>
    <t>2014级计算机3班</t>
  </si>
  <si>
    <t>2014级计算机4.5班</t>
  </si>
  <si>
    <t>2014级物联网1.2班</t>
  </si>
  <si>
    <t>2014电信科1-2班</t>
  </si>
  <si>
    <t>14级测控1-2班</t>
  </si>
  <si>
    <t>嵌入式系统实践（限选）</t>
  </si>
  <si>
    <t>14级电信科1-2班</t>
  </si>
  <si>
    <t>05632380X</t>
  </si>
  <si>
    <t>15级物联网1-2班</t>
  </si>
  <si>
    <t>15级计算机1-4班
15级物联网1-2班</t>
  </si>
  <si>
    <t>15级计算机1-4班</t>
  </si>
  <si>
    <t>15级电信科1班</t>
  </si>
  <si>
    <t>15级电信科2班</t>
  </si>
  <si>
    <t>15级电信科1-2班
15级微电子1-2班</t>
  </si>
  <si>
    <t>15级电信科1-2班
15级微电子1-2班
15级测控1-2班</t>
  </si>
  <si>
    <t>15级电信科1-2班</t>
  </si>
  <si>
    <t>附件12：2017学年三四年级课程设计异地补贴核算表</t>
  </si>
  <si>
    <t>序号</t>
  </si>
  <si>
    <t>学  院</t>
  </si>
  <si>
    <t>教 师</t>
  </si>
  <si>
    <t>课 程 代 码</t>
  </si>
  <si>
    <t>年 级</t>
  </si>
  <si>
    <t>周数</t>
  </si>
  <si>
    <t>总人数</t>
  </si>
  <si>
    <t>系数K</t>
  </si>
  <si>
    <t>指导人数</t>
  </si>
  <si>
    <t>超出人数系数K</t>
  </si>
  <si>
    <t>超出人数</t>
  </si>
  <si>
    <t>合计</t>
  </si>
  <si>
    <t>酬金（元）</t>
  </si>
  <si>
    <t>签  名</t>
  </si>
  <si>
    <t>张勇</t>
  </si>
  <si>
    <t>0400073B</t>
  </si>
  <si>
    <t>电子电路课程设计A</t>
  </si>
  <si>
    <t>2014级</t>
  </si>
  <si>
    <t>物联网1班</t>
  </si>
  <si>
    <t>物联网2班</t>
  </si>
  <si>
    <t>0532483B</t>
  </si>
  <si>
    <t>通信电子线路课程设计</t>
  </si>
  <si>
    <t>电信科1班</t>
  </si>
  <si>
    <t>微电子1班</t>
  </si>
  <si>
    <t>电信科2班</t>
  </si>
  <si>
    <t>微电子2班</t>
  </si>
  <si>
    <t>安鑫</t>
  </si>
  <si>
    <t>0521623B</t>
  </si>
  <si>
    <t>计算机设计与综合实践</t>
  </si>
  <si>
    <t>计算机1班</t>
  </si>
  <si>
    <t>计算机2班</t>
  </si>
  <si>
    <t>计算机3班</t>
  </si>
  <si>
    <t>计算机4班</t>
  </si>
  <si>
    <t>计算机5班</t>
  </si>
  <si>
    <t>杨兴明</t>
  </si>
  <si>
    <t>0532493B</t>
  </si>
  <si>
    <t>单片机系统课程设计</t>
  </si>
  <si>
    <t>14级电信科1.2班</t>
  </si>
  <si>
    <t>蒋薇薇</t>
  </si>
  <si>
    <t>丁凉</t>
  </si>
  <si>
    <t>0521603B</t>
  </si>
  <si>
    <t>计算机网络系统实践</t>
  </si>
  <si>
    <t>2014级计算机2-3班</t>
  </si>
  <si>
    <t>2014级物联网2班</t>
  </si>
  <si>
    <t xml:space="preserve">
侯整风
</t>
  </si>
  <si>
    <t>2014级计算机1班</t>
  </si>
  <si>
    <t>2014级计算机5班</t>
  </si>
  <si>
    <t xml:space="preserve">
马学森
</t>
  </si>
  <si>
    <t>2014级计算机4班</t>
  </si>
  <si>
    <t>2014级物联网1班</t>
  </si>
  <si>
    <t>郑淑丽</t>
  </si>
  <si>
    <t>0521613B</t>
  </si>
  <si>
    <t>数据库应用系统综合设计</t>
  </si>
  <si>
    <t>2015级</t>
  </si>
  <si>
    <t>2015级计算机1班</t>
  </si>
  <si>
    <t>两位老师合带一个班</t>
  </si>
  <si>
    <t>2015级计算机2班</t>
  </si>
  <si>
    <t>2015级计算机3班</t>
  </si>
  <si>
    <t>2015级计算机4班</t>
  </si>
  <si>
    <t>胡敏</t>
  </si>
  <si>
    <t>2015级物联网1班</t>
  </si>
  <si>
    <t>2015级物联网2班</t>
  </si>
  <si>
    <t>1013023B</t>
  </si>
  <si>
    <t>单片机与嵌入式系统课程设计</t>
  </si>
  <si>
    <t>2015级微电子1-2班</t>
  </si>
  <si>
    <t>2015级电信科1-2班</t>
  </si>
  <si>
    <t>2015级电信科2班</t>
  </si>
  <si>
    <t>胡庆新</t>
  </si>
  <si>
    <t>0521655B</t>
  </si>
  <si>
    <t>电路设计自动化(EDA)</t>
  </si>
  <si>
    <t>2015级电信科1班</t>
  </si>
  <si>
    <t>三位老师合带一个班</t>
  </si>
  <si>
    <t>李小红</t>
  </si>
  <si>
    <t>1180823B</t>
  </si>
  <si>
    <t>Java程序设计课程设计</t>
  </si>
  <si>
    <t>附件4：2016-2017学年第二学期毕业设计（论文）异地补贴核算表</t>
  </si>
  <si>
    <t>指导教师</t>
  </si>
  <si>
    <t>专业班级</t>
  </si>
  <si>
    <t>人数</t>
  </si>
  <si>
    <t>毕翔</t>
  </si>
  <si>
    <t>13级</t>
  </si>
  <si>
    <t>计算机、物联网</t>
  </si>
  <si>
    <t>韩江洪</t>
  </si>
  <si>
    <t>石雷</t>
  </si>
  <si>
    <t>张建军</t>
  </si>
  <si>
    <t>史久根</t>
  </si>
  <si>
    <t>徐娟</t>
  </si>
  <si>
    <t>物联网</t>
  </si>
  <si>
    <t>张本宏</t>
  </si>
  <si>
    <t>陈田</t>
  </si>
  <si>
    <t>孙晓</t>
  </si>
  <si>
    <t>计算机</t>
  </si>
  <si>
    <t>侯整风</t>
  </si>
  <si>
    <t>罗珣</t>
  </si>
  <si>
    <t>方宝富</t>
  </si>
  <si>
    <t>王浩</t>
  </si>
  <si>
    <t>李俊照</t>
  </si>
  <si>
    <t>姚宏亮</t>
  </si>
  <si>
    <t>徐本柱</t>
  </si>
  <si>
    <t>殷建宏</t>
  </si>
  <si>
    <t>李琳</t>
  </si>
  <si>
    <t>路强</t>
  </si>
  <si>
    <t>汪荣贵</t>
  </si>
  <si>
    <t>电信科</t>
  </si>
  <si>
    <t>齐美彬</t>
  </si>
  <si>
    <t>杨学志</t>
  </si>
  <si>
    <t>杨萍</t>
  </si>
  <si>
    <t>王昱洁</t>
  </si>
  <si>
    <t>刘学亮</t>
  </si>
  <si>
    <t>郭艳蓉</t>
  </si>
  <si>
    <t>电信科、微电子</t>
  </si>
  <si>
    <t>张旭东</t>
  </si>
  <si>
    <t>张海燕</t>
  </si>
  <si>
    <t>张小辉</t>
  </si>
  <si>
    <t>签名</t>
  </si>
  <si>
    <t>黄毅</t>
  </si>
  <si>
    <t>0500011B</t>
  </si>
  <si>
    <t>大学计算机基础</t>
  </si>
  <si>
    <t>2017级应用化学</t>
  </si>
  <si>
    <t>2017</t>
  </si>
  <si>
    <t>物流管理17-1班,物流管理17-2班</t>
  </si>
  <si>
    <t>2017级法学</t>
  </si>
  <si>
    <t>物流管理17-3班,英语（商务）17-2班</t>
  </si>
  <si>
    <t>2017级过控</t>
  </si>
  <si>
    <t>0006</t>
  </si>
  <si>
    <t>2017级国贸</t>
  </si>
  <si>
    <t>0007</t>
  </si>
  <si>
    <t>2017级经济学</t>
  </si>
  <si>
    <t>0008</t>
  </si>
  <si>
    <t>英语（商务）17-1班,英语（商务）17-3班</t>
  </si>
  <si>
    <t>宣善立</t>
  </si>
  <si>
    <t>吴乐</t>
  </si>
  <si>
    <t>0500201B</t>
  </si>
  <si>
    <t>网页设计与制作</t>
  </si>
  <si>
    <t>0522012B</t>
  </si>
  <si>
    <t>计算机科学与技术专业导论</t>
  </si>
  <si>
    <t>计算机17-1班,计算机17-2班,计算机17-3班</t>
  </si>
  <si>
    <t>计算机17-4班,计算机17-5班</t>
  </si>
  <si>
    <t>魏振春</t>
  </si>
  <si>
    <t>0561012B</t>
  </si>
  <si>
    <t>物联网工程专业导论</t>
  </si>
  <si>
    <t>2017级物联网</t>
  </si>
  <si>
    <t>0532012B</t>
  </si>
  <si>
    <t>电子信息类专业导论</t>
  </si>
  <si>
    <t>2017级电信科</t>
  </si>
  <si>
    <t>无课系里算</t>
  </si>
  <si>
    <t>黎杰</t>
  </si>
  <si>
    <t>0500051B</t>
  </si>
  <si>
    <t>数据库管理系统</t>
  </si>
  <si>
    <t>2016级国贸</t>
  </si>
  <si>
    <t>2016</t>
  </si>
  <si>
    <t>上机</t>
  </si>
  <si>
    <t>2016级经济学</t>
  </si>
  <si>
    <t>2014级,2015级</t>
  </si>
  <si>
    <t>殷剑宏</t>
  </si>
  <si>
    <t>0521262B</t>
  </si>
  <si>
    <t>离散数学（2）</t>
  </si>
  <si>
    <t>计算机16-1班,计算机16-2班</t>
  </si>
  <si>
    <t>计算机16-3班,计算机16-4班</t>
  </si>
  <si>
    <t>2016级物联网</t>
  </si>
  <si>
    <t>1110202B</t>
  </si>
  <si>
    <t>2016级物流管理</t>
  </si>
  <si>
    <t>0521112B</t>
  </si>
  <si>
    <t>计算机组成原理</t>
  </si>
  <si>
    <t>物联网15-1班,物联网15-2班</t>
  </si>
  <si>
    <r>
      <rPr>
        <sz val="10"/>
        <color rgb="FF000000"/>
        <rFont val="Arial"/>
        <charset val="134"/>
      </rPr>
      <t>2-8</t>
    </r>
    <r>
      <rPr>
        <sz val="10"/>
        <color rgb="FF000000"/>
        <rFont val="宋体"/>
        <charset val="134"/>
      </rPr>
      <t>周，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周实验</t>
    </r>
  </si>
  <si>
    <t>计算机15-3班,计算机15-4班</t>
  </si>
  <si>
    <t>计算机15-1班,计算机15-2班</t>
  </si>
  <si>
    <r>
      <rPr>
        <sz val="10"/>
        <color rgb="FF000000"/>
        <rFont val="Arial"/>
        <charset val="134"/>
      </rPr>
      <t>9-14</t>
    </r>
    <r>
      <rPr>
        <sz val="10"/>
        <color rgb="FF000000"/>
        <rFont val="宋体"/>
        <charset val="134"/>
      </rPr>
      <t>周</t>
    </r>
  </si>
  <si>
    <t>0521142B</t>
  </si>
  <si>
    <t>计算机网络A</t>
  </si>
  <si>
    <t>上10周</t>
  </si>
  <si>
    <t>上4周，实验</t>
  </si>
  <si>
    <t>0521200X</t>
  </si>
  <si>
    <t>计算方法</t>
  </si>
  <si>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周有实验</t>
    </r>
  </si>
  <si>
    <t>2013级信息,2014级信息</t>
  </si>
  <si>
    <t>张勇(计算机)</t>
  </si>
  <si>
    <t>0532052B</t>
  </si>
  <si>
    <t>模拟电子线路A</t>
  </si>
  <si>
    <t>2015级电信科,微电子15-2班</t>
  </si>
  <si>
    <t>6、7、8周有实验，无课补贴是4、5、9周</t>
  </si>
  <si>
    <t>2015级测控,微电子15-1班</t>
  </si>
  <si>
    <t>0532072B</t>
  </si>
  <si>
    <t>数字逻辑电路A</t>
  </si>
  <si>
    <r>
      <rPr>
        <sz val="10"/>
        <color rgb="FF000000"/>
        <rFont val="Arial"/>
        <charset val="134"/>
      </rPr>
      <t>5-10</t>
    </r>
    <r>
      <rPr>
        <sz val="10"/>
        <color rgb="FF000000"/>
        <rFont val="宋体"/>
        <charset val="134"/>
      </rPr>
      <t>周，实验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周以后开</t>
    </r>
  </si>
  <si>
    <t>0521132B</t>
  </si>
  <si>
    <t>微机原理与接口技术</t>
  </si>
  <si>
    <r>
      <rPr>
        <sz val="10"/>
        <color rgb="FF000000"/>
        <rFont val="Arial"/>
        <charset val="134"/>
      </rPr>
      <t>11-17</t>
    </r>
    <r>
      <rPr>
        <sz val="10"/>
        <color rgb="FF000000"/>
        <rFont val="宋体"/>
        <charset val="134"/>
      </rPr>
      <t>周；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17</t>
    </r>
    <r>
      <rPr>
        <sz val="10"/>
        <color rgb="FF000000"/>
        <rFont val="宋体"/>
        <charset val="134"/>
      </rPr>
      <t>周无课补贴</t>
    </r>
  </si>
  <si>
    <t>0532170X</t>
  </si>
  <si>
    <t>数据库技术</t>
  </si>
  <si>
    <t>实验5-6周周四周五晚，无课补贴王君玲处算</t>
  </si>
  <si>
    <t>0532530X</t>
  </si>
  <si>
    <t>电子设计训练</t>
  </si>
  <si>
    <t>实验</t>
  </si>
  <si>
    <t>冷金麟</t>
  </si>
  <si>
    <t>0500020B</t>
  </si>
  <si>
    <t>c语言程序设计</t>
  </si>
  <si>
    <t>机械工程16-1班,机械工程16-2班</t>
  </si>
  <si>
    <t>机械工程16-3班,机械工程16-4班</t>
  </si>
  <si>
    <t>自动化16-1班,自动化16-2班</t>
  </si>
  <si>
    <t>0014</t>
  </si>
  <si>
    <t>2012级,2013级,2014级,2015级</t>
  </si>
  <si>
    <t>0500041B</t>
  </si>
  <si>
    <t>计算机语言及程序设计</t>
  </si>
  <si>
    <t>2015级水利</t>
  </si>
  <si>
    <t>2015级环境,2015级地下水</t>
  </si>
  <si>
    <t>过控16-1班,过控16-2班</t>
  </si>
  <si>
    <t>0009</t>
  </si>
  <si>
    <t>2016级新能源材料与器件</t>
  </si>
  <si>
    <t>0010</t>
  </si>
  <si>
    <t>成型16-3班,物流管理16-3班</t>
  </si>
  <si>
    <t>0011</t>
  </si>
  <si>
    <t>土木16-3班,土木16-4班</t>
  </si>
  <si>
    <t>0016</t>
  </si>
  <si>
    <t>李明</t>
  </si>
  <si>
    <t>过控16-3班,自动化16-3班</t>
  </si>
  <si>
    <t>物流管理16-1班,物流管理16-2班</t>
  </si>
  <si>
    <t>0012</t>
  </si>
  <si>
    <t>土木16-1班,土木16-2班</t>
  </si>
  <si>
    <t>0013</t>
  </si>
  <si>
    <t>成型16-1班,成型16-2班</t>
  </si>
  <si>
    <t>0015</t>
  </si>
  <si>
    <t>0521042B</t>
  </si>
  <si>
    <t>离散数学（1）</t>
  </si>
  <si>
    <t>物联网16-1班,物联网16-2班</t>
  </si>
  <si>
    <t>陈新</t>
  </si>
  <si>
    <t>0521062B</t>
  </si>
  <si>
    <t>电路与电子技术</t>
  </si>
  <si>
    <r>
      <rPr>
        <sz val="10"/>
        <color rgb="FF000000"/>
        <rFont val="宋体"/>
        <charset val="134"/>
      </rPr>
      <t>窦老师</t>
    </r>
    <r>
      <rPr>
        <sz val="10"/>
        <color rgb="FF000000"/>
        <rFont val="Arial"/>
        <charset val="134"/>
      </rPr>
      <t>1-9</t>
    </r>
    <r>
      <rPr>
        <sz val="10"/>
        <color rgb="FF000000"/>
        <rFont val="宋体"/>
        <charset val="134"/>
      </rPr>
      <t>，陈老师</t>
    </r>
    <r>
      <rPr>
        <sz val="10"/>
        <color rgb="FF000000"/>
        <rFont val="Arial"/>
        <charset val="134"/>
      </rPr>
      <t>10-16</t>
    </r>
  </si>
  <si>
    <t>2013级,2014级,2015级</t>
  </si>
  <si>
    <t>0521102B</t>
  </si>
  <si>
    <t>汇编语言程序设计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</si>
  <si>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、</t>
    </r>
    <r>
      <rPr>
        <sz val="10"/>
        <rFont val="Arial"/>
        <charset val="0"/>
      </rPr>
      <t>6</t>
    </r>
    <r>
      <rPr>
        <sz val="10"/>
        <rFont val="宋体"/>
        <charset val="134"/>
      </rPr>
      <t>、</t>
    </r>
    <r>
      <rPr>
        <sz val="10"/>
        <rFont val="Arial"/>
        <charset val="0"/>
      </rPr>
      <t>7</t>
    </r>
    <r>
      <rPr>
        <sz val="10"/>
        <rFont val="宋体"/>
        <charset val="134"/>
      </rPr>
      <t>、</t>
    </r>
    <r>
      <rPr>
        <sz val="10"/>
        <rFont val="Arial"/>
        <charset val="0"/>
      </rPr>
      <t>8</t>
    </r>
    <r>
      <rPr>
        <sz val="10"/>
        <rFont val="宋体"/>
        <charset val="134"/>
      </rPr>
      <t>周周三有实验，无课补贴补</t>
    </r>
    <r>
      <rPr>
        <sz val="10"/>
        <rFont val="Arial"/>
        <charset val="0"/>
      </rPr>
      <t>4</t>
    </r>
    <r>
      <rPr>
        <sz val="10"/>
        <rFont val="宋体"/>
        <charset val="134"/>
      </rPr>
      <t>周</t>
    </r>
  </si>
  <si>
    <t>附件11：2017年度一二年级实验（上机）教学异地补贴核算表</t>
  </si>
  <si>
    <t>工号</t>
  </si>
  <si>
    <t xml:space="preserve">教 师   </t>
  </si>
  <si>
    <t>实验类别系数K</t>
  </si>
  <si>
    <t>计算机与信息学院</t>
  </si>
  <si>
    <t>1985800070</t>
  </si>
  <si>
    <t>C语言程序设计</t>
  </si>
  <si>
    <t>2016级机械1-4班；自动化1-2班</t>
  </si>
  <si>
    <t>重修班</t>
  </si>
  <si>
    <t>2015级水利；2015级地下水；2015级环境</t>
  </si>
  <si>
    <t>1985800071</t>
  </si>
  <si>
    <t>过控16-3班,自动化16-3班；2016级经济学1-2班；物流管理16-1班,物流管理16-2班；土木16-1班,土木16-2班；成型16-1班,成型16-2班</t>
  </si>
  <si>
    <t>1994800050</t>
  </si>
  <si>
    <t>过控16-1班,过控16-2班；2016级国贸1-2班；2016级新能源材料与器件1-2班；成型16-3班,物流管理16-3班；土木16-3班,土木16-4班</t>
  </si>
  <si>
    <t>2002800061</t>
  </si>
  <si>
    <t>2015级计算机1-4班；物联网1-2班</t>
  </si>
  <si>
    <t>1994800045</t>
  </si>
  <si>
    <t>2013、2014级重修班</t>
  </si>
  <si>
    <t>1996800044</t>
  </si>
  <si>
    <t>计算机网路A</t>
  </si>
  <si>
    <t>2016级计算机1-4班；物联网1-2班</t>
  </si>
  <si>
    <t>2008800025</t>
  </si>
  <si>
    <t>2007800033</t>
  </si>
  <si>
    <t>15级测控1-2班；微电子1-2班；电信科1-2班</t>
  </si>
  <si>
    <t>2005800082</t>
  </si>
  <si>
    <t>2002800055</t>
  </si>
  <si>
    <t>15级计算机1-4班；物联网1-2班</t>
  </si>
  <si>
    <t>2014800042</t>
  </si>
  <si>
    <t>2005800078</t>
  </si>
  <si>
    <t>2005800081</t>
  </si>
  <si>
    <t>2016800194</t>
  </si>
  <si>
    <t>2017级法学1-2班</t>
  </si>
  <si>
    <t>1998800046</t>
  </si>
  <si>
    <r>
      <rPr>
        <sz val="10.5"/>
        <color theme="1"/>
        <rFont val="宋体"/>
        <charset val="134"/>
      </rPr>
      <t>16级计算机</t>
    </r>
    <r>
      <rPr>
        <sz val="10.5"/>
        <color theme="1"/>
        <rFont val="Times New Roman"/>
        <charset val="134"/>
      </rPr>
      <t>1-4</t>
    </r>
    <r>
      <rPr>
        <sz val="10.5"/>
        <color theme="1"/>
        <rFont val="宋体"/>
        <charset val="134"/>
      </rPr>
      <t>班 ；</t>
    </r>
    <r>
      <rPr>
        <sz val="10.5"/>
        <color theme="1"/>
        <rFont val="Times New Roman"/>
        <charset val="134"/>
      </rPr>
      <t>16</t>
    </r>
    <r>
      <rPr>
        <sz val="10.5"/>
        <color theme="1"/>
        <rFont val="宋体"/>
        <charset val="134"/>
      </rPr>
      <t>级物联网</t>
    </r>
    <r>
      <rPr>
        <sz val="10.5"/>
        <color theme="1"/>
        <rFont val="Times New Roman"/>
        <charset val="134"/>
      </rPr>
      <t>1.2</t>
    </r>
    <r>
      <rPr>
        <sz val="10.5"/>
        <color theme="1"/>
        <rFont val="宋体"/>
        <charset val="134"/>
      </rPr>
      <t>班</t>
    </r>
  </si>
  <si>
    <t>1985800069</t>
  </si>
  <si>
    <t>17级2017级应用化学1.2班；17级物流管理1.2班；17级物流管理3班 17级商务英语2班；17级过程控制1.2班</t>
  </si>
  <si>
    <t>17级国贸1.2班；2017级经济学1.2班；17级商务英语1.3班；17级法学1.2班</t>
  </si>
  <si>
    <t>1984800058</t>
  </si>
  <si>
    <t>2016级国贸1-2班；2016级经济学1-2班；重修班</t>
  </si>
  <si>
    <t>2017年度课程设计异地补贴-一二年级汇总</t>
  </si>
  <si>
    <t>教 师   姓 名</t>
  </si>
  <si>
    <t>课 程   代 码</t>
  </si>
  <si>
    <t>计划     学时数</t>
  </si>
  <si>
    <t>课 时</t>
  </si>
  <si>
    <t>酬金  （元∕学时）</t>
  </si>
  <si>
    <t>总酬金（元）</t>
  </si>
  <si>
    <t>周 次</t>
  </si>
  <si>
    <t>备 注</t>
  </si>
  <si>
    <t>0521653B</t>
  </si>
  <si>
    <t>微机及嵌入式系统综合设计</t>
  </si>
  <si>
    <t>计算机1-4班
物联网1-2班</t>
  </si>
  <si>
    <t>19-20周</t>
  </si>
  <si>
    <t>每次一班一进，石雷、徐娟各占0.3，张本宏、毕翔各占0.2</t>
  </si>
  <si>
    <t>1180904B</t>
  </si>
  <si>
    <r>
      <rPr>
        <sz val="11"/>
        <color theme="1"/>
        <rFont val="宋体"/>
        <charset val="134"/>
      </rPr>
      <t>2016级物流管理</t>
    </r>
    <r>
      <rPr>
        <b/>
        <sz val="10.5"/>
        <color theme="1"/>
        <rFont val="Times New Roman"/>
        <charset val="134"/>
      </rPr>
      <t>1.2.3</t>
    </r>
    <r>
      <rPr>
        <b/>
        <sz val="10.5"/>
        <color theme="1"/>
        <rFont val="宋体"/>
        <charset val="134"/>
      </rPr>
      <t>班</t>
    </r>
  </si>
  <si>
    <t>宣城补30元</t>
  </si>
  <si>
    <r>
      <rPr>
        <sz val="14"/>
        <rFont val="Arial"/>
        <charset val="134"/>
      </rPr>
      <t>30</t>
    </r>
    <r>
      <rPr>
        <sz val="14"/>
        <rFont val="宋体"/>
        <charset val="134"/>
      </rPr>
      <t>元</t>
    </r>
  </si>
  <si>
    <t>总计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</si>
</sst>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177" formatCode="0.00_ "/>
    <numFmt numFmtId="178" formatCode="0.0_ "/>
  </numFmts>
  <fonts count="59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Arial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25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2" fillId="9" borderId="24" applyNumberFormat="0" applyAlignment="0" applyProtection="0">
      <alignment vertical="center"/>
    </xf>
    <xf numFmtId="0" fontId="45" fillId="9" borderId="23" applyNumberFormat="0" applyAlignment="0" applyProtection="0">
      <alignment vertical="center"/>
    </xf>
    <xf numFmtId="0" fontId="51" fillId="16" borderId="29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</cellStyleXfs>
  <cellXfs count="3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0" fontId="7" fillId="2" borderId="2" xfId="5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50" applyAlignment="1">
      <alignment horizontal="center" vertical="center"/>
    </xf>
    <xf numFmtId="0" fontId="9" fillId="0" borderId="0" xfId="50" applyFont="1" applyFill="1" applyAlignment="1">
      <alignment horizontal="center" vertical="center" wrapText="1"/>
    </xf>
    <xf numFmtId="0" fontId="10" fillId="0" borderId="0" xfId="50" applyFont="1" applyFill="1" applyAlignment="1">
      <alignment vertical="center" wrapText="1"/>
    </xf>
    <xf numFmtId="0" fontId="0" fillId="0" borderId="0" xfId="50" applyFont="1" applyFill="1" applyAlignment="1">
      <alignment vertical="center"/>
    </xf>
    <xf numFmtId="0" fontId="0" fillId="0" borderId="0" xfId="50">
      <alignment vertical="center"/>
    </xf>
    <xf numFmtId="0" fontId="0" fillId="0" borderId="0" xfId="50" applyAlignment="1">
      <alignment vertical="center" wrapText="1"/>
    </xf>
    <xf numFmtId="0" fontId="0" fillId="0" borderId="0" xfId="50" applyAlignment="1">
      <alignment horizontal="center" vertical="center" wrapText="1"/>
    </xf>
    <xf numFmtId="0" fontId="11" fillId="0" borderId="0" xfId="50" applyFont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0" fontId="13" fillId="0" borderId="5" xfId="50" applyFont="1" applyBorder="1" applyAlignment="1">
      <alignment horizontal="center" vertical="center" wrapText="1"/>
    </xf>
    <xf numFmtId="0" fontId="14" fillId="0" borderId="5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 wrapText="1"/>
    </xf>
    <xf numFmtId="0" fontId="15" fillId="0" borderId="5" xfId="50" applyFont="1" applyFill="1" applyBorder="1" applyAlignment="1" applyProtection="1">
      <alignment horizontal="center" vertical="center" wrapText="1"/>
      <protection locked="0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/>
    </xf>
    <xf numFmtId="0" fontId="0" fillId="0" borderId="5" xfId="50" applyFill="1" applyBorder="1" applyAlignment="1">
      <alignment horizontal="center" vertical="center" wrapText="1"/>
    </xf>
    <xf numFmtId="0" fontId="0" fillId="0" borderId="5" xfId="50" applyFill="1" applyBorder="1" applyAlignment="1" applyProtection="1">
      <alignment horizontal="center" vertical="center" wrapText="1"/>
      <protection locked="0"/>
    </xf>
    <xf numFmtId="0" fontId="16" fillId="0" borderId="5" xfId="50" applyFont="1" applyFill="1" applyBorder="1" applyAlignment="1">
      <alignment horizontal="center" vertical="center" wrapText="1"/>
    </xf>
    <xf numFmtId="0" fontId="0" fillId="0" borderId="5" xfId="50" applyFill="1" applyBorder="1" applyAlignment="1" applyProtection="1">
      <alignment horizontal="center" vertical="center"/>
      <protection locked="0"/>
    </xf>
    <xf numFmtId="0" fontId="17" fillId="0" borderId="5" xfId="50" applyFont="1" applyFill="1" applyBorder="1" applyAlignment="1">
      <alignment horizontal="center" vertical="center" wrapText="1"/>
    </xf>
    <xf numFmtId="0" fontId="18" fillId="0" borderId="5" xfId="50" applyFont="1" applyBorder="1" applyAlignment="1">
      <alignment horizontal="center" vertical="center" wrapText="1"/>
    </xf>
    <xf numFmtId="49" fontId="16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50" applyFont="1" applyFill="1" applyBorder="1" applyAlignment="1">
      <alignment horizontal="center" vertical="center" wrapText="1"/>
    </xf>
    <xf numFmtId="0" fontId="0" fillId="0" borderId="0" xfId="50" applyAlignment="1">
      <alignment vertical="center"/>
    </xf>
    <xf numFmtId="0" fontId="0" fillId="0" borderId="0" xfId="5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5" xfId="50" applyFont="1" applyBorder="1" applyAlignment="1">
      <alignment horizontal="left" vertical="center" wrapText="1"/>
    </xf>
    <xf numFmtId="0" fontId="14" fillId="0" borderId="5" xfId="50" applyFont="1" applyBorder="1" applyAlignment="1">
      <alignment horizontal="left" vertical="center" wrapText="1"/>
    </xf>
    <xf numFmtId="49" fontId="1" fillId="0" borderId="5" xfId="50" applyNumberFormat="1" applyFont="1" applyFill="1" applyBorder="1" applyAlignment="1">
      <alignment horizontal="center" vertical="center"/>
    </xf>
    <xf numFmtId="0" fontId="0" fillId="0" borderId="5" xfId="50" applyBorder="1" applyAlignment="1">
      <alignment horizontal="center" vertical="center"/>
    </xf>
    <xf numFmtId="0" fontId="16" fillId="3" borderId="5" xfId="50" applyFont="1" applyFill="1" applyBorder="1" applyAlignment="1" applyProtection="1">
      <alignment horizontal="center" vertical="center"/>
      <protection locked="0"/>
    </xf>
    <xf numFmtId="0" fontId="20" fillId="3" borderId="5" xfId="50" applyFont="1" applyFill="1" applyBorder="1" applyAlignment="1">
      <alignment horizontal="left" vertical="center" wrapText="1"/>
    </xf>
    <xf numFmtId="0" fontId="10" fillId="3" borderId="5" xfId="50" applyFont="1" applyFill="1" applyBorder="1" applyAlignment="1">
      <alignment horizontal="center" vertical="center"/>
    </xf>
    <xf numFmtId="0" fontId="20" fillId="0" borderId="5" xfId="50" applyFont="1" applyFill="1" applyBorder="1" applyAlignment="1">
      <alignment horizontal="center" vertical="center" wrapText="1"/>
    </xf>
    <xf numFmtId="49" fontId="1" fillId="0" borderId="5" xfId="50" applyNumberFormat="1" applyFont="1" applyFill="1" applyBorder="1" applyAlignment="1">
      <alignment vertical="center"/>
    </xf>
    <xf numFmtId="0" fontId="16" fillId="0" borderId="5" xfId="50" applyFont="1" applyFill="1" applyBorder="1" applyAlignment="1" applyProtection="1">
      <alignment horizontal="center" vertical="center"/>
      <protection locked="0"/>
    </xf>
    <xf numFmtId="0" fontId="10" fillId="0" borderId="5" xfId="50" applyFont="1" applyFill="1" applyBorder="1" applyAlignment="1">
      <alignment horizontal="center" vertical="center"/>
    </xf>
    <xf numFmtId="49" fontId="1" fillId="0" borderId="6" xfId="50" applyNumberFormat="1" applyFont="1" applyFill="1" applyBorder="1" applyAlignment="1">
      <alignment horizontal="center" vertical="center"/>
    </xf>
    <xf numFmtId="0" fontId="16" fillId="0" borderId="6" xfId="50" applyFont="1" applyFill="1" applyBorder="1" applyAlignment="1" applyProtection="1">
      <alignment horizontal="center" vertical="center"/>
      <protection locked="0"/>
    </xf>
    <xf numFmtId="49" fontId="1" fillId="0" borderId="7" xfId="50" applyNumberFormat="1" applyFont="1" applyFill="1" applyBorder="1" applyAlignment="1">
      <alignment horizontal="center" vertical="center"/>
    </xf>
    <xf numFmtId="0" fontId="16" fillId="0" borderId="7" xfId="50" applyFont="1" applyFill="1" applyBorder="1" applyAlignment="1" applyProtection="1">
      <alignment horizontal="center" vertical="center"/>
      <protection locked="0"/>
    </xf>
    <xf numFmtId="0" fontId="0" fillId="0" borderId="5" xfId="50" applyBorder="1" applyAlignment="1">
      <alignment horizontal="left" vertical="center"/>
    </xf>
    <xf numFmtId="49" fontId="21" fillId="0" borderId="5" xfId="50" applyNumberFormat="1" applyFont="1" applyFill="1" applyBorder="1" applyAlignment="1">
      <alignment vertical="center"/>
    </xf>
    <xf numFmtId="0" fontId="16" fillId="3" borderId="5" xfId="50" applyFont="1" applyFill="1" applyBorder="1" applyAlignment="1" applyProtection="1">
      <alignment vertical="center"/>
      <protection locked="0"/>
    </xf>
    <xf numFmtId="0" fontId="1" fillId="0" borderId="5" xfId="50" applyFont="1" applyFill="1" applyBorder="1" applyAlignment="1" applyProtection="1">
      <alignment horizontal="center" vertical="center"/>
      <protection locked="0"/>
    </xf>
    <xf numFmtId="0" fontId="0" fillId="0" borderId="5" xfId="50" applyFill="1" applyBorder="1" applyAlignment="1">
      <alignment horizontal="center" vertical="center"/>
    </xf>
    <xf numFmtId="49" fontId="16" fillId="0" borderId="5" xfId="5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left" vertical="center"/>
    </xf>
    <xf numFmtId="0" fontId="22" fillId="0" borderId="5" xfId="50" applyFont="1" applyBorder="1" applyAlignment="1">
      <alignment horizontal="justify" vertical="center"/>
    </xf>
    <xf numFmtId="0" fontId="20" fillId="0" borderId="5" xfId="50" applyFont="1" applyFill="1" applyBorder="1" applyAlignment="1">
      <alignment horizontal="left" vertical="center" wrapText="1"/>
    </xf>
    <xf numFmtId="49" fontId="1" fillId="0" borderId="5" xfId="50" applyNumberFormat="1" applyFont="1" applyFill="1" applyBorder="1" applyAlignment="1">
      <alignment horizontal="left" vertical="center"/>
    </xf>
    <xf numFmtId="0" fontId="20" fillId="3" borderId="5" xfId="50" applyFont="1" applyFill="1" applyBorder="1" applyAlignment="1">
      <alignment horizontal="center" vertical="center" wrapText="1"/>
    </xf>
    <xf numFmtId="0" fontId="23" fillId="3" borderId="5" xfId="50" applyFont="1" applyFill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20" fillId="0" borderId="8" xfId="50" applyFont="1" applyFill="1" applyBorder="1" applyAlignment="1">
      <alignment horizontal="center" vertical="center" wrapText="1"/>
    </xf>
    <xf numFmtId="0" fontId="11" fillId="0" borderId="7" xfId="50" applyFont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 wrapText="1"/>
    </xf>
    <xf numFmtId="0" fontId="20" fillId="0" borderId="10" xfId="50" applyFont="1" applyFill="1" applyBorder="1" applyAlignment="1">
      <alignment horizontal="center" vertical="center" wrapText="1"/>
    </xf>
    <xf numFmtId="0" fontId="20" fillId="3" borderId="8" xfId="50" applyFont="1" applyFill="1" applyBorder="1" applyAlignment="1">
      <alignment horizontal="center" vertical="center" wrapText="1"/>
    </xf>
    <xf numFmtId="0" fontId="0" fillId="0" borderId="8" xfId="50" applyFill="1" applyBorder="1" applyAlignment="1">
      <alignment horizontal="center" vertical="center"/>
    </xf>
    <xf numFmtId="0" fontId="24" fillId="0" borderId="0" xfId="52" applyFont="1" applyAlignment="1">
      <alignment horizontal="center" vertical="center" wrapText="1"/>
    </xf>
    <xf numFmtId="0" fontId="16" fillId="0" borderId="0" xfId="52" applyFont="1" applyFill="1" applyAlignment="1">
      <alignment horizontal="center" vertical="center"/>
    </xf>
    <xf numFmtId="0" fontId="1" fillId="0" borderId="0" xfId="52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16" fillId="0" borderId="0" xfId="52" applyFont="1" applyAlignment="1">
      <alignment horizontal="center" vertical="center" wrapText="1"/>
    </xf>
    <xf numFmtId="0" fontId="16" fillId="0" borderId="0" xfId="52" applyFont="1" applyAlignment="1">
      <alignment horizontal="center" vertical="center"/>
    </xf>
    <xf numFmtId="0" fontId="23" fillId="0" borderId="0" xfId="52" applyFont="1" applyAlignment="1">
      <alignment horizontal="center" vertical="center"/>
    </xf>
    <xf numFmtId="0" fontId="24" fillId="0" borderId="5" xfId="52" applyFont="1" applyBorder="1" applyAlignment="1">
      <alignment horizontal="center" vertical="center" wrapText="1"/>
    </xf>
    <xf numFmtId="0" fontId="24" fillId="0" borderId="5" xfId="52" applyFont="1" applyFill="1" applyBorder="1" applyAlignment="1">
      <alignment horizontal="center" vertical="center" wrapText="1"/>
    </xf>
    <xf numFmtId="0" fontId="16" fillId="0" borderId="5" xfId="52" applyFont="1" applyFill="1" applyBorder="1" applyAlignment="1">
      <alignment horizontal="center" vertical="center" wrapText="1"/>
    </xf>
    <xf numFmtId="0" fontId="16" fillId="0" borderId="5" xfId="52" applyFont="1" applyFill="1" applyBorder="1" applyAlignment="1">
      <alignment horizontal="center" vertical="center"/>
    </xf>
    <xf numFmtId="0" fontId="16" fillId="0" borderId="5" xfId="52" applyFont="1" applyBorder="1" applyAlignment="1">
      <alignment horizontal="center" vertical="center" wrapText="1"/>
    </xf>
    <xf numFmtId="0" fontId="16" fillId="0" borderId="5" xfId="52" applyFont="1" applyBorder="1" applyAlignment="1">
      <alignment horizontal="center" vertical="center"/>
    </xf>
    <xf numFmtId="0" fontId="16" fillId="0" borderId="6" xfId="52" applyFont="1" applyFill="1" applyBorder="1" applyAlignment="1">
      <alignment horizontal="center" vertical="center" wrapText="1"/>
    </xf>
    <xf numFmtId="0" fontId="16" fillId="0" borderId="7" xfId="52" applyFont="1" applyFill="1" applyBorder="1" applyAlignment="1">
      <alignment horizontal="center" vertical="center" wrapText="1"/>
    </xf>
    <xf numFmtId="0" fontId="16" fillId="0" borderId="6" xfId="52" applyFont="1" applyBorder="1" applyAlignment="1">
      <alignment horizontal="center" vertical="center" wrapText="1"/>
    </xf>
    <xf numFmtId="0" fontId="16" fillId="0" borderId="7" xfId="52" applyFont="1" applyBorder="1" applyAlignment="1">
      <alignment horizontal="center" vertical="center" wrapText="1"/>
    </xf>
    <xf numFmtId="0" fontId="16" fillId="0" borderId="11" xfId="52" applyFont="1" applyBorder="1" applyAlignment="1">
      <alignment horizontal="center" vertical="center" wrapText="1"/>
    </xf>
    <xf numFmtId="0" fontId="1" fillId="0" borderId="5" xfId="52" applyFill="1" applyBorder="1" applyAlignment="1">
      <alignment horizontal="center" vertical="center" wrapText="1"/>
    </xf>
    <xf numFmtId="0" fontId="1" fillId="0" borderId="5" xfId="52" applyBorder="1" applyAlignment="1">
      <alignment horizontal="center" vertical="center"/>
    </xf>
    <xf numFmtId="0" fontId="1" fillId="0" borderId="5" xfId="52" applyBorder="1" applyAlignment="1">
      <alignment horizontal="center" vertical="center" wrapText="1"/>
    </xf>
    <xf numFmtId="0" fontId="1" fillId="0" borderId="5" xfId="52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center" vertical="center" wrapText="1"/>
    </xf>
    <xf numFmtId="0" fontId="26" fillId="0" borderId="12" xfId="52" applyFont="1" applyBorder="1" applyAlignment="1">
      <alignment horizontal="center" vertical="center" wrapText="1"/>
    </xf>
    <xf numFmtId="0" fontId="26" fillId="0" borderId="13" xfId="52" applyFont="1" applyFill="1" applyBorder="1" applyAlignment="1">
      <alignment horizontal="center" vertical="center" wrapText="1"/>
    </xf>
    <xf numFmtId="0" fontId="27" fillId="0" borderId="13" xfId="52" applyFont="1" applyBorder="1" applyAlignment="1">
      <alignment horizontal="center" vertical="center" wrapText="1"/>
    </xf>
    <xf numFmtId="0" fontId="27" fillId="0" borderId="13" xfId="52" applyFont="1" applyFill="1" applyBorder="1" applyAlignment="1">
      <alignment horizontal="center" vertical="center" wrapText="1"/>
    </xf>
    <xf numFmtId="0" fontId="26" fillId="0" borderId="14" xfId="52" applyFont="1" applyBorder="1" applyAlignment="1">
      <alignment horizontal="center" vertical="center" wrapText="1"/>
    </xf>
    <xf numFmtId="0" fontId="26" fillId="0" borderId="15" xfId="52" applyFont="1" applyBorder="1" applyAlignment="1">
      <alignment horizontal="center" vertical="center" wrapText="1"/>
    </xf>
    <xf numFmtId="0" fontId="26" fillId="0" borderId="13" xfId="52" applyFont="1" applyBorder="1" applyAlignment="1">
      <alignment horizontal="center" vertical="center" wrapText="1"/>
    </xf>
    <xf numFmtId="0" fontId="16" fillId="0" borderId="6" xfId="52" applyFont="1" applyFill="1" applyBorder="1" applyAlignment="1">
      <alignment horizontal="center" vertical="center"/>
    </xf>
    <xf numFmtId="0" fontId="16" fillId="0" borderId="7" xfId="52" applyFont="1" applyFill="1" applyBorder="1" applyAlignment="1">
      <alignment horizontal="center" vertical="center"/>
    </xf>
    <xf numFmtId="0" fontId="16" fillId="0" borderId="6" xfId="52" applyFont="1" applyBorder="1" applyAlignment="1">
      <alignment horizontal="center" vertical="center"/>
    </xf>
    <xf numFmtId="0" fontId="16" fillId="0" borderId="7" xfId="52" applyFont="1" applyBorder="1" applyAlignment="1">
      <alignment horizontal="center" vertical="center"/>
    </xf>
    <xf numFmtId="0" fontId="1" fillId="0" borderId="6" xfId="52" applyBorder="1" applyAlignment="1">
      <alignment horizontal="center" vertical="center"/>
    </xf>
    <xf numFmtId="0" fontId="1" fillId="0" borderId="11" xfId="52" applyBorder="1" applyAlignment="1">
      <alignment horizontal="center" vertical="center"/>
    </xf>
    <xf numFmtId="0" fontId="1" fillId="0" borderId="7" xfId="52" applyBorder="1" applyAlignment="1">
      <alignment horizontal="center" vertical="center"/>
    </xf>
    <xf numFmtId="0" fontId="1" fillId="0" borderId="6" xfId="52" applyFill="1" applyBorder="1" applyAlignment="1">
      <alignment horizontal="center" vertical="center"/>
    </xf>
    <xf numFmtId="0" fontId="1" fillId="0" borderId="11" xfId="52" applyFill="1" applyBorder="1" applyAlignment="1">
      <alignment horizontal="center" vertical="center"/>
    </xf>
    <xf numFmtId="0" fontId="1" fillId="0" borderId="7" xfId="52" applyFill="1" applyBorder="1" applyAlignment="1">
      <alignment horizontal="center" vertical="center"/>
    </xf>
    <xf numFmtId="0" fontId="27" fillId="0" borderId="12" xfId="52" applyFont="1" applyBorder="1" applyAlignment="1">
      <alignment horizontal="center" vertical="center" wrapText="1"/>
    </xf>
    <xf numFmtId="0" fontId="27" fillId="0" borderId="14" xfId="52" applyFont="1" applyBorder="1" applyAlignment="1">
      <alignment horizontal="center" vertical="center" wrapText="1"/>
    </xf>
    <xf numFmtId="0" fontId="27" fillId="0" borderId="15" xfId="52" applyFont="1" applyBorder="1" applyAlignment="1">
      <alignment horizontal="center" vertical="center" wrapText="1"/>
    </xf>
    <xf numFmtId="0" fontId="24" fillId="0" borderId="8" xfId="52" applyFont="1" applyBorder="1" applyAlignment="1">
      <alignment horizontal="center" vertical="center" wrapText="1"/>
    </xf>
    <xf numFmtId="0" fontId="28" fillId="0" borderId="5" xfId="52" applyFont="1" applyBorder="1" applyAlignment="1">
      <alignment horizontal="center" vertical="center" wrapText="1"/>
    </xf>
    <xf numFmtId="0" fontId="16" fillId="0" borderId="8" xfId="52" applyFont="1" applyFill="1" applyBorder="1" applyAlignment="1">
      <alignment horizontal="center" vertical="center"/>
    </xf>
    <xf numFmtId="0" fontId="23" fillId="0" borderId="5" xfId="52" applyFont="1" applyBorder="1" applyAlignment="1">
      <alignment horizontal="center" vertical="center"/>
    </xf>
    <xf numFmtId="0" fontId="16" fillId="0" borderId="8" xfId="52" applyFont="1" applyBorder="1" applyAlignment="1">
      <alignment horizontal="center" vertical="center"/>
    </xf>
    <xf numFmtId="0" fontId="16" fillId="0" borderId="9" xfId="52" applyFont="1" applyFill="1" applyBorder="1" applyAlignment="1">
      <alignment horizontal="center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9" xfId="52" applyFont="1" applyBorder="1" applyAlignment="1">
      <alignment horizontal="center" vertical="center"/>
    </xf>
    <xf numFmtId="0" fontId="16" fillId="0" borderId="10" xfId="52" applyFont="1" applyBorder="1" applyAlignment="1">
      <alignment horizontal="center" vertical="center"/>
    </xf>
    <xf numFmtId="0" fontId="16" fillId="0" borderId="11" xfId="52" applyFont="1" applyBorder="1" applyAlignment="1">
      <alignment horizontal="center" vertical="center"/>
    </xf>
    <xf numFmtId="0" fontId="16" fillId="0" borderId="16" xfId="52" applyFont="1" applyBorder="1" applyAlignment="1">
      <alignment horizontal="center" vertical="center"/>
    </xf>
    <xf numFmtId="0" fontId="16" fillId="0" borderId="8" xfId="52" applyFont="1" applyFill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/>
    </xf>
    <xf numFmtId="0" fontId="16" fillId="0" borderId="16" xfId="52" applyFont="1" applyFill="1" applyBorder="1" applyAlignment="1">
      <alignment horizontal="center" vertical="center"/>
    </xf>
    <xf numFmtId="58" fontId="27" fillId="0" borderId="17" xfId="52" applyNumberFormat="1" applyFont="1" applyBorder="1" applyAlignment="1">
      <alignment horizontal="center" vertical="center" wrapText="1"/>
    </xf>
    <xf numFmtId="58" fontId="27" fillId="0" borderId="18" xfId="52" applyNumberFormat="1" applyFont="1" applyBorder="1" applyAlignment="1">
      <alignment horizontal="center" vertical="center" wrapText="1"/>
    </xf>
    <xf numFmtId="58" fontId="27" fillId="0" borderId="19" xfId="52" applyNumberFormat="1" applyFont="1" applyBorder="1" applyAlignment="1">
      <alignment horizontal="center" vertical="center" wrapText="1"/>
    </xf>
    <xf numFmtId="58" fontId="26" fillId="0" borderId="17" xfId="52" applyNumberFormat="1" applyFont="1" applyBorder="1" applyAlignment="1">
      <alignment horizontal="center" vertical="center" wrapText="1"/>
    </xf>
    <xf numFmtId="58" fontId="26" fillId="0" borderId="18" xfId="52" applyNumberFormat="1" applyFont="1" applyBorder="1" applyAlignment="1">
      <alignment horizontal="center" vertical="center" wrapText="1"/>
    </xf>
    <xf numFmtId="58" fontId="26" fillId="0" borderId="19" xfId="52" applyNumberFormat="1" applyFont="1" applyBorder="1" applyAlignment="1">
      <alignment horizontal="center" vertical="center" wrapText="1"/>
    </xf>
    <xf numFmtId="0" fontId="27" fillId="0" borderId="17" xfId="52" applyFont="1" applyBorder="1" applyAlignment="1">
      <alignment horizontal="center" vertical="center" wrapText="1"/>
    </xf>
    <xf numFmtId="0" fontId="27" fillId="0" borderId="18" xfId="52" applyFont="1" applyBorder="1" applyAlignment="1">
      <alignment horizontal="center" vertical="center" wrapText="1"/>
    </xf>
    <xf numFmtId="0" fontId="27" fillId="0" borderId="19" xfId="52" applyFont="1" applyBorder="1" applyAlignment="1">
      <alignment horizontal="center" vertical="center" wrapText="1"/>
    </xf>
    <xf numFmtId="0" fontId="26" fillId="0" borderId="17" xfId="52" applyFont="1" applyBorder="1" applyAlignment="1">
      <alignment horizontal="center" vertical="center" wrapText="1"/>
    </xf>
    <xf numFmtId="0" fontId="26" fillId="0" borderId="19" xfId="52" applyFont="1" applyBorder="1" applyAlignment="1">
      <alignment horizontal="center" vertical="center" wrapText="1"/>
    </xf>
    <xf numFmtId="0" fontId="26" fillId="0" borderId="20" xfId="52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0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Border="1" applyAlignment="1">
      <alignment horizontal="center" vertical="center"/>
    </xf>
    <xf numFmtId="0" fontId="14" fillId="0" borderId="5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 applyProtection="1">
      <alignment horizontal="center" vertical="center" wrapText="1"/>
      <protection locked="0"/>
    </xf>
    <xf numFmtId="0" fontId="9" fillId="0" borderId="5" xfId="50" applyFont="1" applyFill="1" applyBorder="1" applyAlignment="1">
      <alignment horizontal="center" vertical="center"/>
    </xf>
    <xf numFmtId="0" fontId="16" fillId="0" borderId="5" xfId="50" applyFont="1" applyFill="1" applyBorder="1" applyAlignment="1" applyProtection="1">
      <alignment horizontal="center" vertical="center" wrapText="1"/>
      <protection locked="0"/>
    </xf>
    <xf numFmtId="0" fontId="18" fillId="0" borderId="5" xfId="50" applyFont="1" applyFill="1" applyBorder="1" applyAlignment="1">
      <alignment horizontal="center" vertical="center" wrapText="1"/>
    </xf>
    <xf numFmtId="0" fontId="28" fillId="0" borderId="5" xfId="50" applyFont="1" applyFill="1" applyBorder="1" applyAlignment="1">
      <alignment horizontal="center" vertical="center" wrapText="1"/>
    </xf>
    <xf numFmtId="0" fontId="0" fillId="0" borderId="0" xfId="50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0" fontId="13" fillId="0" borderId="0" xfId="50" applyFont="1" applyAlignment="1">
      <alignment horizontal="center" vertical="center"/>
    </xf>
    <xf numFmtId="0" fontId="29" fillId="0" borderId="0" xfId="50" applyFont="1" applyFill="1" applyAlignment="1">
      <alignment horizontal="center" vertical="center"/>
    </xf>
    <xf numFmtId="0" fontId="11" fillId="0" borderId="0" xfId="50" applyFont="1">
      <alignment vertical="center"/>
    </xf>
    <xf numFmtId="0" fontId="30" fillId="0" borderId="0" xfId="50" applyNumberFormat="1" applyFont="1" applyBorder="1" applyAlignment="1">
      <alignment horizontal="center" vertical="center"/>
    </xf>
    <xf numFmtId="0" fontId="0" fillId="0" borderId="6" xfId="50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20" fillId="0" borderId="5" xfId="50" applyFont="1" applyBorder="1" applyAlignment="1">
      <alignment horizontal="center" vertical="center" wrapText="1"/>
    </xf>
    <xf numFmtId="0" fontId="0" fillId="0" borderId="7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0" fillId="0" borderId="11" xfId="50" applyFont="1" applyBorder="1" applyAlignment="1">
      <alignment horizontal="center" vertical="center" wrapText="1"/>
    </xf>
    <xf numFmtId="0" fontId="10" fillId="0" borderId="11" xfId="50" applyFont="1" applyBorder="1" applyAlignment="1">
      <alignment horizontal="center" vertical="center" wrapText="1"/>
    </xf>
    <xf numFmtId="0" fontId="0" fillId="0" borderId="6" xfId="50" applyFont="1" applyFill="1" applyBorder="1" applyAlignment="1">
      <alignment horizontal="center" vertical="center"/>
    </xf>
    <xf numFmtId="0" fontId="0" fillId="0" borderId="11" xfId="50" applyFont="1" applyFill="1" applyBorder="1" applyAlignment="1">
      <alignment horizontal="center" vertical="center"/>
    </xf>
    <xf numFmtId="0" fontId="0" fillId="0" borderId="5" xfId="50" applyFont="1" applyBorder="1" applyAlignment="1">
      <alignment horizontal="center" vertical="center" wrapText="1"/>
    </xf>
    <xf numFmtId="0" fontId="0" fillId="0" borderId="6" xfId="50" applyNumberFormat="1" applyFont="1" applyBorder="1" applyAlignment="1">
      <alignment horizontal="center" vertical="center" wrapText="1"/>
    </xf>
    <xf numFmtId="0" fontId="10" fillId="2" borderId="6" xfId="50" applyFont="1" applyFill="1" applyBorder="1" applyAlignment="1" applyProtection="1">
      <alignment horizontal="center" vertical="center" wrapText="1"/>
      <protection locked="0"/>
    </xf>
    <xf numFmtId="0" fontId="0" fillId="0" borderId="7" xfId="50" applyNumberFormat="1" applyFont="1" applyBorder="1" applyAlignment="1">
      <alignment horizontal="center" vertical="center" wrapText="1"/>
    </xf>
    <xf numFmtId="0" fontId="10" fillId="2" borderId="7" xfId="50" applyFont="1" applyFill="1" applyBorder="1" applyAlignment="1" applyProtection="1">
      <alignment horizontal="center" vertical="center" wrapText="1"/>
      <protection locked="0"/>
    </xf>
    <xf numFmtId="0" fontId="10" fillId="0" borderId="6" xfId="50" applyNumberFormat="1" applyFont="1" applyBorder="1" applyAlignment="1">
      <alignment horizontal="center" vertical="center" wrapText="1"/>
    </xf>
    <xf numFmtId="0" fontId="0" fillId="0" borderId="11" xfId="50" applyNumberFormat="1" applyFont="1" applyBorder="1" applyAlignment="1">
      <alignment horizontal="center" vertical="center" wrapText="1"/>
    </xf>
    <xf numFmtId="0" fontId="10" fillId="0" borderId="11" xfId="50" applyNumberFormat="1" applyFont="1" applyBorder="1" applyAlignment="1">
      <alignment horizontal="center" vertical="center" wrapText="1"/>
    </xf>
    <xf numFmtId="0" fontId="10" fillId="0" borderId="7" xfId="50" applyNumberFormat="1" applyFont="1" applyBorder="1" applyAlignment="1">
      <alignment horizontal="center" vertical="center" wrapText="1"/>
    </xf>
    <xf numFmtId="0" fontId="20" fillId="0" borderId="6" xfId="50" applyFont="1" applyBorder="1" applyAlignment="1">
      <alignment horizontal="center" vertical="center" wrapText="1"/>
    </xf>
    <xf numFmtId="0" fontId="20" fillId="0" borderId="11" xfId="50" applyFont="1" applyBorder="1" applyAlignment="1">
      <alignment horizontal="center" vertical="center" wrapText="1"/>
    </xf>
    <xf numFmtId="0" fontId="20" fillId="0" borderId="7" xfId="5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50" applyFont="1" applyFill="1" applyBorder="1" applyAlignment="1">
      <alignment horizontal="center" vertical="center"/>
    </xf>
    <xf numFmtId="0" fontId="9" fillId="0" borderId="11" xfId="50" applyFont="1" applyFill="1" applyBorder="1" applyAlignment="1">
      <alignment horizontal="center" vertical="center"/>
    </xf>
    <xf numFmtId="0" fontId="20" fillId="0" borderId="6" xfId="50" applyNumberFormat="1" applyFont="1" applyBorder="1" applyAlignment="1">
      <alignment horizontal="center" vertical="center" wrapText="1"/>
    </xf>
    <xf numFmtId="0" fontId="20" fillId="0" borderId="7" xfId="5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>
      <alignment horizontal="center" vertical="center" wrapText="1"/>
    </xf>
    <xf numFmtId="0" fontId="14" fillId="0" borderId="8" xfId="50" applyFont="1" applyBorder="1" applyAlignment="1">
      <alignment horizontal="center" vertical="center" wrapText="1"/>
    </xf>
    <xf numFmtId="0" fontId="32" fillId="0" borderId="5" xfId="50" applyFont="1" applyBorder="1" applyAlignment="1">
      <alignment horizontal="center" vertical="center"/>
    </xf>
    <xf numFmtId="0" fontId="20" fillId="0" borderId="9" xfId="50" applyFont="1" applyBorder="1" applyAlignment="1">
      <alignment horizontal="center" vertical="center" wrapText="1"/>
    </xf>
    <xf numFmtId="0" fontId="20" fillId="0" borderId="10" xfId="50" applyFont="1" applyBorder="1" applyAlignment="1">
      <alignment horizontal="center" vertical="center" wrapText="1"/>
    </xf>
    <xf numFmtId="0" fontId="20" fillId="0" borderId="16" xfId="50" applyFont="1" applyBorder="1" applyAlignment="1">
      <alignment horizontal="center" vertical="center" wrapText="1"/>
    </xf>
    <xf numFmtId="0" fontId="9" fillId="0" borderId="9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9" fillId="0" borderId="16" xfId="50" applyFont="1" applyFill="1" applyBorder="1" applyAlignment="1">
      <alignment horizontal="center" vertical="center" wrapText="1"/>
    </xf>
    <xf numFmtId="0" fontId="9" fillId="0" borderId="10" xfId="50" applyFont="1" applyFill="1" applyBorder="1" applyAlignment="1">
      <alignment horizontal="center" vertical="center" wrapText="1"/>
    </xf>
    <xf numFmtId="0" fontId="10" fillId="0" borderId="8" xfId="50" applyFont="1" applyBorder="1" applyAlignment="1">
      <alignment horizontal="center" vertical="center"/>
    </xf>
    <xf numFmtId="0" fontId="11" fillId="0" borderId="5" xfId="50" applyFont="1" applyBorder="1">
      <alignment vertical="center"/>
    </xf>
    <xf numFmtId="0" fontId="20" fillId="0" borderId="9" xfId="50" applyNumberFormat="1" applyFont="1" applyBorder="1" applyAlignment="1">
      <alignment horizontal="center" vertical="center" wrapText="1"/>
    </xf>
    <xf numFmtId="0" fontId="20" fillId="0" borderId="10" xfId="50" applyNumberFormat="1" applyFont="1" applyBorder="1" applyAlignment="1">
      <alignment horizontal="center" vertical="center" wrapText="1"/>
    </xf>
    <xf numFmtId="0" fontId="20" fillId="0" borderId="8" xfId="50" applyFont="1" applyBorder="1" applyAlignment="1">
      <alignment horizontal="center" vertical="center" wrapText="1"/>
    </xf>
    <xf numFmtId="0" fontId="20" fillId="0" borderId="8" xfId="50" applyNumberFormat="1" applyFont="1" applyBorder="1" applyAlignment="1">
      <alignment horizontal="center" vertical="center" wrapText="1"/>
    </xf>
    <xf numFmtId="0" fontId="13" fillId="0" borderId="0" xfId="50" applyFont="1" applyFill="1" applyAlignment="1">
      <alignment vertical="center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horizontal="center" vertical="center"/>
    </xf>
    <xf numFmtId="0" fontId="12" fillId="0" borderId="0" xfId="50" applyFont="1" applyFill="1" applyAlignment="1">
      <alignment horizontal="center" vertical="center"/>
    </xf>
    <xf numFmtId="0" fontId="13" fillId="0" borderId="5" xfId="50" applyFont="1" applyFill="1" applyBorder="1" applyAlignment="1">
      <alignment horizontal="center" vertical="center" wrapText="1"/>
    </xf>
    <xf numFmtId="0" fontId="20" fillId="0" borderId="6" xfId="50" applyNumberFormat="1" applyFont="1" applyFill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/>
    </xf>
    <xf numFmtId="0" fontId="20" fillId="0" borderId="11" xfId="50" applyNumberFormat="1" applyFont="1" applyFill="1" applyBorder="1" applyAlignment="1">
      <alignment horizontal="center" vertical="center" wrapText="1"/>
    </xf>
    <xf numFmtId="0" fontId="20" fillId="0" borderId="7" xfId="50" applyNumberFormat="1" applyFont="1" applyFill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/>
    </xf>
    <xf numFmtId="0" fontId="10" fillId="0" borderId="6" xfId="50" applyFont="1" applyBorder="1" applyAlignment="1">
      <alignment horizontal="center" vertical="center"/>
    </xf>
    <xf numFmtId="0" fontId="10" fillId="0" borderId="6" xfId="50" applyNumberFormat="1" applyFont="1" applyBorder="1" applyAlignment="1">
      <alignment horizontal="center" vertical="center"/>
    </xf>
    <xf numFmtId="0" fontId="10" fillId="3" borderId="5" xfId="50" applyFont="1" applyFill="1" applyBorder="1" applyAlignment="1" applyProtection="1">
      <alignment horizontal="center" vertical="center"/>
      <protection locked="0"/>
    </xf>
    <xf numFmtId="176" fontId="9" fillId="3" borderId="5" xfId="51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 wrapText="1"/>
    </xf>
    <xf numFmtId="0" fontId="20" fillId="0" borderId="5" xfId="50" applyFont="1" applyBorder="1" applyAlignment="1">
      <alignment vertical="center" wrapText="1"/>
    </xf>
    <xf numFmtId="0" fontId="19" fillId="0" borderId="6" xfId="50" applyNumberFormat="1" applyFont="1" applyFill="1" applyBorder="1" applyAlignment="1">
      <alignment horizontal="center" vertical="center"/>
    </xf>
    <xf numFmtId="0" fontId="20" fillId="0" borderId="11" xfId="50" applyNumberFormat="1" applyFont="1" applyBorder="1" applyAlignment="1">
      <alignment horizontal="center" vertical="center" wrapText="1"/>
    </xf>
    <xf numFmtId="0" fontId="23" fillId="0" borderId="5" xfId="50" applyFont="1" applyBorder="1" applyAlignment="1">
      <alignment horizontal="center" vertical="center" wrapText="1"/>
    </xf>
    <xf numFmtId="0" fontId="19" fillId="0" borderId="11" xfId="50" applyNumberFormat="1" applyFont="1" applyFill="1" applyBorder="1" applyAlignment="1">
      <alignment horizontal="center" vertical="center"/>
    </xf>
    <xf numFmtId="178" fontId="20" fillId="0" borderId="5" xfId="50" applyNumberFormat="1" applyFont="1" applyBorder="1" applyAlignment="1">
      <alignment horizontal="center" vertical="center" wrapText="1"/>
    </xf>
    <xf numFmtId="178" fontId="20" fillId="0" borderId="6" xfId="50" applyNumberFormat="1" applyFont="1" applyBorder="1" applyAlignment="1">
      <alignment horizontal="center" vertical="center" wrapText="1"/>
    </xf>
    <xf numFmtId="178" fontId="20" fillId="0" borderId="7" xfId="50" applyNumberFormat="1" applyFont="1" applyBorder="1" applyAlignment="1">
      <alignment horizontal="center" vertical="center" wrapText="1"/>
    </xf>
    <xf numFmtId="0" fontId="19" fillId="0" borderId="5" xfId="5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1"/>
  <sheetViews>
    <sheetView workbookViewId="0">
      <pane ySplit="2" topLeftCell="A65" activePane="bottomLeft" state="frozen"/>
      <selection/>
      <selection pane="bottomLeft" activeCell="G68" sqref="G68"/>
    </sheetView>
  </sheetViews>
  <sheetFormatPr defaultColWidth="9.39823008849558" defaultRowHeight="36" customHeight="1"/>
  <cols>
    <col min="1" max="1" width="10.3362831858407" style="6" customWidth="1"/>
    <col min="2" max="2" width="7.39823008849558" style="1" customWidth="1"/>
    <col min="3" max="3" width="9" style="1" customWidth="1"/>
    <col min="4" max="4" width="14.7345132743363" style="6" customWidth="1"/>
    <col min="5" max="6" width="5.73451327433628" style="1" customWidth="1"/>
    <col min="7" max="7" width="14.2035398230088" style="250" customWidth="1"/>
    <col min="8" max="11" width="5.39823008849558" style="1" customWidth="1"/>
    <col min="12" max="12" width="5.73451327433628" style="1" customWidth="1"/>
    <col min="13" max="13" width="7.60176991150442" style="1" customWidth="1"/>
    <col min="14" max="16" width="5" style="1" customWidth="1"/>
    <col min="17" max="17" width="10.7345132743363" style="1" customWidth="1"/>
    <col min="18" max="18" width="12.1327433628319" style="1" customWidth="1"/>
    <col min="19" max="16384" width="9.39823008849558" style="1"/>
  </cols>
  <sheetData>
    <row r="1" customHeight="1" spans="1:18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="249" customFormat="1" ht="39.75" customHeight="1" spans="1:19">
      <c r="A2" s="253" t="s">
        <v>1</v>
      </c>
      <c r="B2" s="254" t="s">
        <v>2</v>
      </c>
      <c r="C2" s="253" t="s">
        <v>3</v>
      </c>
      <c r="D2" s="253" t="s">
        <v>4</v>
      </c>
      <c r="E2" s="253" t="s">
        <v>5</v>
      </c>
      <c r="F2" s="253" t="s">
        <v>6</v>
      </c>
      <c r="G2" s="253" t="s">
        <v>7</v>
      </c>
      <c r="H2" s="253" t="s">
        <v>8</v>
      </c>
      <c r="I2" s="253" t="s">
        <v>9</v>
      </c>
      <c r="J2" s="253" t="s">
        <v>10</v>
      </c>
      <c r="K2" s="253" t="s">
        <v>11</v>
      </c>
      <c r="L2" s="253" t="s">
        <v>12</v>
      </c>
      <c r="M2" s="253" t="s">
        <v>13</v>
      </c>
      <c r="N2" s="253" t="s">
        <v>14</v>
      </c>
      <c r="O2" s="253" t="s">
        <v>15</v>
      </c>
      <c r="P2" s="253" t="s">
        <v>16</v>
      </c>
      <c r="Q2" s="253" t="s">
        <v>17</v>
      </c>
      <c r="R2" s="253" t="s">
        <v>18</v>
      </c>
      <c r="S2" s="289" t="s">
        <v>19</v>
      </c>
    </row>
    <row r="3" s="3" customFormat="1" ht="44.25" customHeight="1" spans="1:20">
      <c r="A3" s="255" t="s">
        <v>20</v>
      </c>
      <c r="B3" s="256" t="s">
        <v>21</v>
      </c>
      <c r="C3" s="257" t="s">
        <v>22</v>
      </c>
      <c r="D3" s="159" t="s">
        <v>23</v>
      </c>
      <c r="E3" s="258" t="s">
        <v>24</v>
      </c>
      <c r="F3" s="259" t="s">
        <v>25</v>
      </c>
      <c r="G3" s="159" t="s">
        <v>26</v>
      </c>
      <c r="H3" s="258">
        <v>12</v>
      </c>
      <c r="I3" s="258">
        <v>2</v>
      </c>
      <c r="J3" s="258">
        <v>150</v>
      </c>
      <c r="K3" s="280">
        <v>1.2</v>
      </c>
      <c r="L3" s="258">
        <f t="shared" ref="L3:L19" si="0">K3*H3</f>
        <v>14.4</v>
      </c>
      <c r="M3" s="258">
        <f t="shared" ref="M3:M17" si="1">70*L3</f>
        <v>1008</v>
      </c>
      <c r="N3" s="266">
        <v>1</v>
      </c>
      <c r="O3" s="266">
        <v>3</v>
      </c>
      <c r="P3" s="266">
        <f>120*O3</f>
        <v>360</v>
      </c>
      <c r="Q3" s="266">
        <f>P3+M3+M4+M5</f>
        <v>3216</v>
      </c>
      <c r="R3" s="290"/>
      <c r="S3" s="291">
        <f>L3*30</f>
        <v>432</v>
      </c>
      <c r="T3" s="3">
        <v>1224</v>
      </c>
    </row>
    <row r="4" s="3" customFormat="1" customHeight="1" spans="1:19">
      <c r="A4" s="260"/>
      <c r="B4" s="261"/>
      <c r="C4" s="257" t="s">
        <v>22</v>
      </c>
      <c r="D4" s="159" t="s">
        <v>23</v>
      </c>
      <c r="E4" s="258" t="s">
        <v>24</v>
      </c>
      <c r="F4" s="259" t="s">
        <v>27</v>
      </c>
      <c r="G4" s="159" t="s">
        <v>28</v>
      </c>
      <c r="H4" s="258">
        <v>12</v>
      </c>
      <c r="I4" s="258">
        <v>2</v>
      </c>
      <c r="J4" s="258">
        <v>110</v>
      </c>
      <c r="K4" s="280">
        <v>1.1</v>
      </c>
      <c r="L4" s="258">
        <f t="shared" si="0"/>
        <v>13.2</v>
      </c>
      <c r="M4" s="258">
        <f t="shared" si="1"/>
        <v>924</v>
      </c>
      <c r="N4" s="281"/>
      <c r="O4" s="281"/>
      <c r="P4" s="281"/>
      <c r="Q4" s="281"/>
      <c r="R4" s="292"/>
      <c r="S4" s="291">
        <f t="shared" ref="S4:S67" si="2">L4*30</f>
        <v>396</v>
      </c>
    </row>
    <row r="5" s="3" customFormat="1" customHeight="1" spans="1:19">
      <c r="A5" s="262"/>
      <c r="B5" s="263"/>
      <c r="C5" s="257" t="s">
        <v>22</v>
      </c>
      <c r="D5" s="159" t="s">
        <v>23</v>
      </c>
      <c r="E5" s="258" t="s">
        <v>24</v>
      </c>
      <c r="F5" s="259" t="s">
        <v>29</v>
      </c>
      <c r="G5" s="159" t="s">
        <v>30</v>
      </c>
      <c r="H5" s="258">
        <v>12</v>
      </c>
      <c r="I5" s="258">
        <v>2</v>
      </c>
      <c r="J5" s="258">
        <v>110</v>
      </c>
      <c r="K5" s="280">
        <v>1.1</v>
      </c>
      <c r="L5" s="258">
        <f t="shared" si="0"/>
        <v>13.2</v>
      </c>
      <c r="M5" s="258">
        <f t="shared" si="1"/>
        <v>924</v>
      </c>
      <c r="N5" s="282"/>
      <c r="O5" s="282"/>
      <c r="P5" s="282"/>
      <c r="Q5" s="282"/>
      <c r="R5" s="293"/>
      <c r="S5" s="291">
        <f t="shared" si="2"/>
        <v>396</v>
      </c>
    </row>
    <row r="6" s="3" customFormat="1" ht="44.25" customHeight="1" spans="1:20">
      <c r="A6" s="255" t="s">
        <v>20</v>
      </c>
      <c r="B6" s="256" t="s">
        <v>31</v>
      </c>
      <c r="C6" s="257" t="s">
        <v>22</v>
      </c>
      <c r="D6" s="159" t="s">
        <v>23</v>
      </c>
      <c r="E6" s="258" t="s">
        <v>24</v>
      </c>
      <c r="F6" s="259" t="s">
        <v>25</v>
      </c>
      <c r="G6" s="159" t="s">
        <v>26</v>
      </c>
      <c r="H6" s="258">
        <v>20</v>
      </c>
      <c r="I6" s="258">
        <v>2</v>
      </c>
      <c r="J6" s="258">
        <v>150</v>
      </c>
      <c r="K6" s="280">
        <v>1.2</v>
      </c>
      <c r="L6" s="258">
        <f t="shared" si="0"/>
        <v>24</v>
      </c>
      <c r="M6" s="258">
        <f t="shared" si="1"/>
        <v>1680</v>
      </c>
      <c r="N6" s="266">
        <v>1</v>
      </c>
      <c r="O6" s="266">
        <v>5</v>
      </c>
      <c r="P6" s="266">
        <f t="shared" ref="P6" si="3">N6*O6*120</f>
        <v>600</v>
      </c>
      <c r="Q6" s="266">
        <f>P6+P9+M6+M7+M8+M9+M10+M11</f>
        <v>6076</v>
      </c>
      <c r="R6" s="290"/>
      <c r="S6" s="291">
        <f t="shared" si="2"/>
        <v>720</v>
      </c>
      <c r="T6" s="3">
        <v>2244</v>
      </c>
    </row>
    <row r="7" s="3" customFormat="1" customHeight="1" spans="1:19">
      <c r="A7" s="260"/>
      <c r="B7" s="261"/>
      <c r="C7" s="257" t="s">
        <v>22</v>
      </c>
      <c r="D7" s="159" t="s">
        <v>23</v>
      </c>
      <c r="E7" s="258" t="s">
        <v>24</v>
      </c>
      <c r="F7" s="259" t="s">
        <v>27</v>
      </c>
      <c r="G7" s="159" t="s">
        <v>28</v>
      </c>
      <c r="H7" s="258">
        <v>20</v>
      </c>
      <c r="I7" s="258">
        <v>2</v>
      </c>
      <c r="J7" s="258">
        <v>110</v>
      </c>
      <c r="K7" s="280">
        <v>1.1</v>
      </c>
      <c r="L7" s="258">
        <f t="shared" si="0"/>
        <v>22</v>
      </c>
      <c r="M7" s="258">
        <f t="shared" si="1"/>
        <v>1540</v>
      </c>
      <c r="N7" s="281"/>
      <c r="O7" s="281"/>
      <c r="P7" s="281"/>
      <c r="Q7" s="281"/>
      <c r="R7" s="292"/>
      <c r="S7" s="291">
        <f t="shared" si="2"/>
        <v>660</v>
      </c>
    </row>
    <row r="8" s="3" customFormat="1" customHeight="1" spans="1:19">
      <c r="A8" s="260"/>
      <c r="B8" s="261"/>
      <c r="C8" s="257" t="s">
        <v>22</v>
      </c>
      <c r="D8" s="159" t="s">
        <v>23</v>
      </c>
      <c r="E8" s="258" t="s">
        <v>24</v>
      </c>
      <c r="F8" s="259" t="s">
        <v>29</v>
      </c>
      <c r="G8" s="159" t="s">
        <v>30</v>
      </c>
      <c r="H8" s="258">
        <v>20</v>
      </c>
      <c r="I8" s="258">
        <v>2</v>
      </c>
      <c r="J8" s="258">
        <v>110</v>
      </c>
      <c r="K8" s="280">
        <v>1.1</v>
      </c>
      <c r="L8" s="258">
        <f t="shared" si="0"/>
        <v>22</v>
      </c>
      <c r="M8" s="258">
        <f t="shared" si="1"/>
        <v>1540</v>
      </c>
      <c r="N8" s="282"/>
      <c r="O8" s="282"/>
      <c r="P8" s="282"/>
      <c r="Q8" s="281"/>
      <c r="R8" s="292"/>
      <c r="S8" s="291">
        <f t="shared" si="2"/>
        <v>660</v>
      </c>
    </row>
    <row r="9" s="3" customFormat="1" ht="42.4" customHeight="1" spans="1:19">
      <c r="A9" s="260"/>
      <c r="B9" s="261"/>
      <c r="C9" s="257" t="s">
        <v>32</v>
      </c>
      <c r="D9" s="159" t="s">
        <v>33</v>
      </c>
      <c r="E9" s="258" t="s">
        <v>24</v>
      </c>
      <c r="F9" s="259" t="s">
        <v>25</v>
      </c>
      <c r="G9" s="159" t="s">
        <v>26</v>
      </c>
      <c r="H9" s="258">
        <v>2</v>
      </c>
      <c r="I9" s="258">
        <v>2</v>
      </c>
      <c r="J9" s="258">
        <v>140</v>
      </c>
      <c r="K9" s="280">
        <v>1.2</v>
      </c>
      <c r="L9" s="258">
        <f t="shared" si="0"/>
        <v>2.4</v>
      </c>
      <c r="M9" s="258">
        <f t="shared" si="1"/>
        <v>168</v>
      </c>
      <c r="N9" s="266">
        <v>1</v>
      </c>
      <c r="O9" s="266">
        <v>2</v>
      </c>
      <c r="P9" s="266">
        <v>240</v>
      </c>
      <c r="Q9" s="281"/>
      <c r="R9" s="292"/>
      <c r="S9" s="291">
        <f t="shared" si="2"/>
        <v>72</v>
      </c>
    </row>
    <row r="10" s="3" customFormat="1" customHeight="1" spans="1:19">
      <c r="A10" s="260"/>
      <c r="B10" s="261"/>
      <c r="C10" s="257" t="s">
        <v>32</v>
      </c>
      <c r="D10" s="159" t="s">
        <v>33</v>
      </c>
      <c r="E10" s="258" t="s">
        <v>24</v>
      </c>
      <c r="F10" s="259" t="s">
        <v>27</v>
      </c>
      <c r="G10" s="159" t="s">
        <v>28</v>
      </c>
      <c r="H10" s="258">
        <v>2</v>
      </c>
      <c r="I10" s="258">
        <v>2</v>
      </c>
      <c r="J10" s="258">
        <v>91</v>
      </c>
      <c r="K10" s="280">
        <v>1.1</v>
      </c>
      <c r="L10" s="258">
        <f t="shared" si="0"/>
        <v>2.2</v>
      </c>
      <c r="M10" s="258">
        <f t="shared" si="1"/>
        <v>154</v>
      </c>
      <c r="N10" s="281"/>
      <c r="O10" s="281"/>
      <c r="P10" s="281"/>
      <c r="Q10" s="281"/>
      <c r="R10" s="292"/>
      <c r="S10" s="291">
        <f t="shared" si="2"/>
        <v>66</v>
      </c>
    </row>
    <row r="11" s="3" customFormat="1" customHeight="1" spans="1:19">
      <c r="A11" s="262"/>
      <c r="B11" s="263"/>
      <c r="C11" s="257" t="s">
        <v>32</v>
      </c>
      <c r="D11" s="159" t="s">
        <v>33</v>
      </c>
      <c r="E11" s="258" t="s">
        <v>24</v>
      </c>
      <c r="F11" s="259" t="s">
        <v>29</v>
      </c>
      <c r="G11" s="159" t="s">
        <v>30</v>
      </c>
      <c r="H11" s="258">
        <v>2</v>
      </c>
      <c r="I11" s="258">
        <v>2</v>
      </c>
      <c r="J11" s="258">
        <v>88</v>
      </c>
      <c r="K11" s="280">
        <v>1.1</v>
      </c>
      <c r="L11" s="258">
        <f t="shared" si="0"/>
        <v>2.2</v>
      </c>
      <c r="M11" s="258">
        <f t="shared" si="1"/>
        <v>154</v>
      </c>
      <c r="N11" s="282"/>
      <c r="O11" s="282"/>
      <c r="P11" s="282"/>
      <c r="Q11" s="282"/>
      <c r="R11" s="293"/>
      <c r="S11" s="291">
        <f t="shared" si="2"/>
        <v>66</v>
      </c>
    </row>
    <row r="12" s="3" customFormat="1" ht="42.75" customHeight="1" spans="1:20">
      <c r="A12" s="255" t="s">
        <v>20</v>
      </c>
      <c r="B12" s="264" t="s">
        <v>34</v>
      </c>
      <c r="C12" s="257" t="s">
        <v>32</v>
      </c>
      <c r="D12" s="159" t="s">
        <v>33</v>
      </c>
      <c r="E12" s="258" t="s">
        <v>24</v>
      </c>
      <c r="F12" s="259" t="s">
        <v>25</v>
      </c>
      <c r="G12" s="159" t="s">
        <v>35</v>
      </c>
      <c r="H12" s="258">
        <v>30</v>
      </c>
      <c r="I12" s="258">
        <v>2</v>
      </c>
      <c r="J12" s="258">
        <v>140</v>
      </c>
      <c r="K12" s="280">
        <v>1.2</v>
      </c>
      <c r="L12" s="258">
        <f t="shared" si="0"/>
        <v>36</v>
      </c>
      <c r="M12" s="258">
        <f t="shared" si="1"/>
        <v>2520</v>
      </c>
      <c r="N12" s="266">
        <v>1</v>
      </c>
      <c r="O12" s="266">
        <v>6</v>
      </c>
      <c r="P12" s="266">
        <v>720</v>
      </c>
      <c r="Q12" s="266">
        <f>P12+M12+M13+M14</f>
        <v>7860</v>
      </c>
      <c r="R12" s="290"/>
      <c r="S12" s="291">
        <f t="shared" si="2"/>
        <v>1080</v>
      </c>
      <c r="T12" s="3">
        <v>3060</v>
      </c>
    </row>
    <row r="13" s="3" customFormat="1" customHeight="1" spans="1:19">
      <c r="A13" s="260"/>
      <c r="B13" s="264"/>
      <c r="C13" s="257" t="s">
        <v>32</v>
      </c>
      <c r="D13" s="159" t="s">
        <v>33</v>
      </c>
      <c r="E13" s="258" t="s">
        <v>24</v>
      </c>
      <c r="F13" s="259" t="s">
        <v>27</v>
      </c>
      <c r="G13" s="159" t="s">
        <v>36</v>
      </c>
      <c r="H13" s="258">
        <v>30</v>
      </c>
      <c r="I13" s="258">
        <v>2</v>
      </c>
      <c r="J13" s="258">
        <v>91</v>
      </c>
      <c r="K13" s="280">
        <v>1.1</v>
      </c>
      <c r="L13" s="258">
        <f t="shared" si="0"/>
        <v>33</v>
      </c>
      <c r="M13" s="258">
        <f t="shared" si="1"/>
        <v>2310</v>
      </c>
      <c r="N13" s="281"/>
      <c r="O13" s="281"/>
      <c r="P13" s="281"/>
      <c r="Q13" s="281"/>
      <c r="R13" s="292"/>
      <c r="S13" s="291">
        <f t="shared" si="2"/>
        <v>990</v>
      </c>
    </row>
    <row r="14" s="3" customFormat="1" customHeight="1" spans="1:19">
      <c r="A14" s="262"/>
      <c r="B14" s="264"/>
      <c r="C14" s="257" t="s">
        <v>32</v>
      </c>
      <c r="D14" s="159" t="s">
        <v>33</v>
      </c>
      <c r="E14" s="258" t="s">
        <v>24</v>
      </c>
      <c r="F14" s="259" t="s">
        <v>29</v>
      </c>
      <c r="G14" s="159" t="s">
        <v>30</v>
      </c>
      <c r="H14" s="258">
        <v>30</v>
      </c>
      <c r="I14" s="258">
        <v>2</v>
      </c>
      <c r="J14" s="258">
        <v>88</v>
      </c>
      <c r="K14" s="280">
        <v>1.1</v>
      </c>
      <c r="L14" s="258">
        <f t="shared" si="0"/>
        <v>33</v>
      </c>
      <c r="M14" s="258">
        <f t="shared" si="1"/>
        <v>2310</v>
      </c>
      <c r="N14" s="282"/>
      <c r="O14" s="282"/>
      <c r="P14" s="282"/>
      <c r="Q14" s="282"/>
      <c r="R14" s="293"/>
      <c r="S14" s="291">
        <f t="shared" si="2"/>
        <v>990</v>
      </c>
    </row>
    <row r="15" s="3" customFormat="1" customHeight="1" spans="1:20">
      <c r="A15" s="255" t="s">
        <v>20</v>
      </c>
      <c r="B15" s="256" t="s">
        <v>37</v>
      </c>
      <c r="C15" s="257" t="s">
        <v>38</v>
      </c>
      <c r="D15" s="159" t="s">
        <v>39</v>
      </c>
      <c r="E15" s="258" t="s">
        <v>24</v>
      </c>
      <c r="F15" s="259" t="s">
        <v>25</v>
      </c>
      <c r="G15" s="159" t="s">
        <v>26</v>
      </c>
      <c r="H15" s="258">
        <v>32</v>
      </c>
      <c r="I15" s="258">
        <v>2</v>
      </c>
      <c r="J15" s="258">
        <v>150</v>
      </c>
      <c r="K15" s="280">
        <v>1.2</v>
      </c>
      <c r="L15" s="258">
        <f t="shared" si="0"/>
        <v>38.4</v>
      </c>
      <c r="M15" s="258">
        <f t="shared" si="1"/>
        <v>2688</v>
      </c>
      <c r="N15" s="266">
        <v>1</v>
      </c>
      <c r="O15" s="266">
        <v>8</v>
      </c>
      <c r="P15" s="266">
        <f t="shared" ref="P15:P20" si="4">N15*O15*120</f>
        <v>960</v>
      </c>
      <c r="Q15" s="266">
        <f>M15+M16+M17+P15</f>
        <v>8576</v>
      </c>
      <c r="R15" s="290"/>
      <c r="S15" s="291">
        <f t="shared" si="2"/>
        <v>1152</v>
      </c>
      <c r="T15" s="3">
        <v>3264</v>
      </c>
    </row>
    <row r="16" s="3" customFormat="1" customHeight="1" spans="1:19">
      <c r="A16" s="260"/>
      <c r="B16" s="261"/>
      <c r="C16" s="257" t="s">
        <v>38</v>
      </c>
      <c r="D16" s="159" t="s">
        <v>39</v>
      </c>
      <c r="E16" s="258" t="s">
        <v>24</v>
      </c>
      <c r="F16" s="259" t="s">
        <v>27</v>
      </c>
      <c r="G16" s="159" t="s">
        <v>36</v>
      </c>
      <c r="H16" s="258">
        <v>32</v>
      </c>
      <c r="I16" s="258">
        <v>2</v>
      </c>
      <c r="J16" s="258">
        <v>100</v>
      </c>
      <c r="K16" s="280">
        <v>1.1</v>
      </c>
      <c r="L16" s="258">
        <f t="shared" si="0"/>
        <v>35.2</v>
      </c>
      <c r="M16" s="258">
        <f t="shared" si="1"/>
        <v>2464</v>
      </c>
      <c r="N16" s="281"/>
      <c r="O16" s="281"/>
      <c r="P16" s="281"/>
      <c r="Q16" s="281"/>
      <c r="R16" s="292"/>
      <c r="S16" s="291">
        <f t="shared" si="2"/>
        <v>1056</v>
      </c>
    </row>
    <row r="17" s="3" customFormat="1" customHeight="1" spans="1:19">
      <c r="A17" s="262"/>
      <c r="B17" s="263"/>
      <c r="C17" s="257" t="s">
        <v>38</v>
      </c>
      <c r="D17" s="159" t="s">
        <v>39</v>
      </c>
      <c r="E17" s="258" t="s">
        <v>24</v>
      </c>
      <c r="F17" s="259" t="s">
        <v>29</v>
      </c>
      <c r="G17" s="159" t="s">
        <v>30</v>
      </c>
      <c r="H17" s="258">
        <v>32</v>
      </c>
      <c r="I17" s="258">
        <v>2</v>
      </c>
      <c r="J17" s="258">
        <v>100</v>
      </c>
      <c r="K17" s="280">
        <v>1.1</v>
      </c>
      <c r="L17" s="258">
        <f t="shared" si="0"/>
        <v>35.2</v>
      </c>
      <c r="M17" s="258">
        <f t="shared" si="1"/>
        <v>2464</v>
      </c>
      <c r="N17" s="282"/>
      <c r="O17" s="282"/>
      <c r="P17" s="282"/>
      <c r="Q17" s="282"/>
      <c r="R17" s="293"/>
      <c r="S17" s="291">
        <f t="shared" si="2"/>
        <v>1056</v>
      </c>
    </row>
    <row r="18" s="3" customFormat="1" customHeight="1" spans="1:19">
      <c r="A18" s="159" t="s">
        <v>20</v>
      </c>
      <c r="B18" s="264" t="s">
        <v>40</v>
      </c>
      <c r="C18" s="257" t="s">
        <v>41</v>
      </c>
      <c r="D18" s="159" t="s">
        <v>42</v>
      </c>
      <c r="E18" s="258" t="s">
        <v>24</v>
      </c>
      <c r="F18" s="259" t="s">
        <v>25</v>
      </c>
      <c r="G18" s="159" t="s">
        <v>30</v>
      </c>
      <c r="H18" s="258">
        <v>32</v>
      </c>
      <c r="I18" s="258">
        <v>2.5</v>
      </c>
      <c r="J18" s="258">
        <v>88</v>
      </c>
      <c r="K18" s="258">
        <v>1.1</v>
      </c>
      <c r="L18" s="258">
        <f t="shared" si="0"/>
        <v>35.2</v>
      </c>
      <c r="M18" s="258">
        <f t="shared" ref="M18:M31" si="5">70*L18</f>
        <v>2464</v>
      </c>
      <c r="N18" s="258">
        <v>1</v>
      </c>
      <c r="O18" s="258">
        <v>8</v>
      </c>
      <c r="P18" s="258">
        <f t="shared" si="4"/>
        <v>960</v>
      </c>
      <c r="Q18" s="258">
        <f>P18+M18</f>
        <v>3424</v>
      </c>
      <c r="R18" s="280"/>
      <c r="S18" s="291">
        <f t="shared" si="2"/>
        <v>1056</v>
      </c>
    </row>
    <row r="19" s="3" customFormat="1" ht="45" customHeight="1" spans="1:19">
      <c r="A19" s="159" t="s">
        <v>20</v>
      </c>
      <c r="B19" s="264" t="s">
        <v>43</v>
      </c>
      <c r="C19" s="257" t="s">
        <v>44</v>
      </c>
      <c r="D19" s="159" t="s">
        <v>45</v>
      </c>
      <c r="E19" s="258" t="s">
        <v>24</v>
      </c>
      <c r="F19" s="259" t="s">
        <v>25</v>
      </c>
      <c r="G19" s="159" t="s">
        <v>35</v>
      </c>
      <c r="H19" s="258">
        <v>26</v>
      </c>
      <c r="I19" s="258">
        <v>2</v>
      </c>
      <c r="J19" s="258">
        <v>150</v>
      </c>
      <c r="K19" s="280">
        <v>1.2</v>
      </c>
      <c r="L19" s="258">
        <f t="shared" si="0"/>
        <v>31.2</v>
      </c>
      <c r="M19" s="258">
        <f t="shared" si="5"/>
        <v>2184</v>
      </c>
      <c r="N19" s="258">
        <v>1</v>
      </c>
      <c r="O19" s="258">
        <v>7</v>
      </c>
      <c r="P19" s="258">
        <f t="shared" si="4"/>
        <v>840</v>
      </c>
      <c r="Q19" s="258">
        <f>P19+M19</f>
        <v>3024</v>
      </c>
      <c r="R19" s="294"/>
      <c r="S19" s="291">
        <f t="shared" si="2"/>
        <v>936</v>
      </c>
    </row>
    <row r="20" s="3" customFormat="1" ht="44.25" customHeight="1" spans="1:20">
      <c r="A20" s="255" t="s">
        <v>20</v>
      </c>
      <c r="B20" s="256" t="s">
        <v>46</v>
      </c>
      <c r="C20" s="257" t="s">
        <v>47</v>
      </c>
      <c r="D20" s="159" t="s">
        <v>48</v>
      </c>
      <c r="E20" s="258" t="s">
        <v>24</v>
      </c>
      <c r="F20" s="259" t="s">
        <v>25</v>
      </c>
      <c r="G20" s="159" t="s">
        <v>35</v>
      </c>
      <c r="H20" s="258">
        <v>16</v>
      </c>
      <c r="I20" s="258">
        <v>2</v>
      </c>
      <c r="J20" s="258">
        <v>150</v>
      </c>
      <c r="K20" s="280">
        <v>1.2</v>
      </c>
      <c r="L20" s="258">
        <f t="shared" ref="L20:L44" si="6">K20*H20</f>
        <v>19.2</v>
      </c>
      <c r="M20" s="258">
        <f t="shared" si="5"/>
        <v>1344</v>
      </c>
      <c r="N20" s="266">
        <v>1</v>
      </c>
      <c r="O20" s="266">
        <v>4</v>
      </c>
      <c r="P20" s="266">
        <f t="shared" si="4"/>
        <v>480</v>
      </c>
      <c r="Q20" s="266">
        <v>4288</v>
      </c>
      <c r="R20" s="290"/>
      <c r="S20" s="291">
        <f t="shared" si="2"/>
        <v>576</v>
      </c>
      <c r="T20" s="3">
        <v>1632</v>
      </c>
    </row>
    <row r="21" s="3" customFormat="1" ht="39" customHeight="1" spans="1:19">
      <c r="A21" s="260"/>
      <c r="B21" s="261"/>
      <c r="C21" s="257" t="s">
        <v>47</v>
      </c>
      <c r="D21" s="159" t="s">
        <v>48</v>
      </c>
      <c r="E21" s="258" t="s">
        <v>24</v>
      </c>
      <c r="F21" s="259" t="s">
        <v>27</v>
      </c>
      <c r="G21" s="159" t="s">
        <v>36</v>
      </c>
      <c r="H21" s="258">
        <v>16</v>
      </c>
      <c r="I21" s="258">
        <v>2</v>
      </c>
      <c r="J21" s="258">
        <v>100</v>
      </c>
      <c r="K21" s="258">
        <v>1.1</v>
      </c>
      <c r="L21" s="258">
        <f t="shared" si="6"/>
        <v>17.6</v>
      </c>
      <c r="M21" s="258">
        <f t="shared" si="5"/>
        <v>1232</v>
      </c>
      <c r="N21" s="281"/>
      <c r="O21" s="281"/>
      <c r="P21" s="281"/>
      <c r="Q21" s="281"/>
      <c r="R21" s="292"/>
      <c r="S21" s="291">
        <f t="shared" si="2"/>
        <v>528</v>
      </c>
    </row>
    <row r="22" s="3" customFormat="1" ht="39" customHeight="1" spans="1:19">
      <c r="A22" s="262"/>
      <c r="B22" s="263"/>
      <c r="C22" s="257" t="s">
        <v>47</v>
      </c>
      <c r="D22" s="159" t="s">
        <v>48</v>
      </c>
      <c r="E22" s="258" t="s">
        <v>24</v>
      </c>
      <c r="F22" s="259" t="s">
        <v>29</v>
      </c>
      <c r="G22" s="159" t="s">
        <v>30</v>
      </c>
      <c r="H22" s="258">
        <v>16</v>
      </c>
      <c r="I22" s="258">
        <v>2</v>
      </c>
      <c r="J22" s="258">
        <v>100</v>
      </c>
      <c r="K22" s="258">
        <v>1.1</v>
      </c>
      <c r="L22" s="258">
        <f t="shared" si="6"/>
        <v>17.6</v>
      </c>
      <c r="M22" s="258">
        <f t="shared" si="5"/>
        <v>1232</v>
      </c>
      <c r="N22" s="282"/>
      <c r="O22" s="282"/>
      <c r="P22" s="282"/>
      <c r="Q22" s="282"/>
      <c r="R22" s="293"/>
      <c r="S22" s="291">
        <f t="shared" si="2"/>
        <v>528</v>
      </c>
    </row>
    <row r="23" s="3" customFormat="1" ht="45" customHeight="1" spans="1:20">
      <c r="A23" s="255" t="s">
        <v>20</v>
      </c>
      <c r="B23" s="256" t="s">
        <v>49</v>
      </c>
      <c r="C23" s="257" t="s">
        <v>50</v>
      </c>
      <c r="D23" s="159" t="s">
        <v>51</v>
      </c>
      <c r="E23" s="258" t="s">
        <v>24</v>
      </c>
      <c r="F23" s="259" t="s">
        <v>25</v>
      </c>
      <c r="G23" s="159" t="s">
        <v>35</v>
      </c>
      <c r="H23" s="258">
        <v>32</v>
      </c>
      <c r="I23" s="258">
        <v>2</v>
      </c>
      <c r="J23" s="258">
        <v>150</v>
      </c>
      <c r="K23" s="258">
        <v>1.2</v>
      </c>
      <c r="L23" s="258">
        <f t="shared" si="6"/>
        <v>38.4</v>
      </c>
      <c r="M23" s="258">
        <f t="shared" si="5"/>
        <v>2688</v>
      </c>
      <c r="N23" s="266">
        <v>1</v>
      </c>
      <c r="O23" s="266">
        <v>8</v>
      </c>
      <c r="P23" s="266">
        <f t="shared" ref="P23:P28" si="7">N23*O23*120</f>
        <v>960</v>
      </c>
      <c r="Q23" s="266">
        <v>8576</v>
      </c>
      <c r="R23" s="290"/>
      <c r="S23" s="291">
        <f t="shared" si="2"/>
        <v>1152</v>
      </c>
      <c r="T23" s="3">
        <v>3264</v>
      </c>
    </row>
    <row r="24" s="3" customFormat="1" customHeight="1" spans="1:19">
      <c r="A24" s="260"/>
      <c r="B24" s="261"/>
      <c r="C24" s="257" t="s">
        <v>50</v>
      </c>
      <c r="D24" s="159" t="s">
        <v>51</v>
      </c>
      <c r="E24" s="258" t="s">
        <v>24</v>
      </c>
      <c r="F24" s="259" t="s">
        <v>27</v>
      </c>
      <c r="G24" s="159" t="s">
        <v>36</v>
      </c>
      <c r="H24" s="258">
        <v>32</v>
      </c>
      <c r="I24" s="258">
        <v>2</v>
      </c>
      <c r="J24" s="258">
        <v>100</v>
      </c>
      <c r="K24" s="258">
        <v>1.1</v>
      </c>
      <c r="L24" s="258">
        <f t="shared" si="6"/>
        <v>35.2</v>
      </c>
      <c r="M24" s="258">
        <f t="shared" si="5"/>
        <v>2464</v>
      </c>
      <c r="N24" s="281"/>
      <c r="O24" s="281"/>
      <c r="P24" s="281"/>
      <c r="Q24" s="281"/>
      <c r="R24" s="292"/>
      <c r="S24" s="291">
        <f t="shared" si="2"/>
        <v>1056</v>
      </c>
    </row>
    <row r="25" s="3" customFormat="1" customHeight="1" spans="1:19">
      <c r="A25" s="262"/>
      <c r="B25" s="263"/>
      <c r="C25" s="257" t="s">
        <v>50</v>
      </c>
      <c r="D25" s="159" t="s">
        <v>51</v>
      </c>
      <c r="E25" s="258" t="s">
        <v>24</v>
      </c>
      <c r="F25" s="259" t="s">
        <v>29</v>
      </c>
      <c r="G25" s="159" t="s">
        <v>30</v>
      </c>
      <c r="H25" s="258">
        <v>32</v>
      </c>
      <c r="I25" s="258">
        <v>2</v>
      </c>
      <c r="J25" s="258">
        <v>100</v>
      </c>
      <c r="K25" s="258">
        <v>1.1</v>
      </c>
      <c r="L25" s="258">
        <f t="shared" si="6"/>
        <v>35.2</v>
      </c>
      <c r="M25" s="258">
        <f t="shared" si="5"/>
        <v>2464</v>
      </c>
      <c r="N25" s="282"/>
      <c r="O25" s="282"/>
      <c r="P25" s="282"/>
      <c r="Q25" s="282"/>
      <c r="R25" s="293"/>
      <c r="S25" s="291">
        <f t="shared" si="2"/>
        <v>1056</v>
      </c>
    </row>
    <row r="26" s="3" customFormat="1" ht="26.25" customHeight="1" spans="1:20">
      <c r="A26" s="255" t="s">
        <v>20</v>
      </c>
      <c r="B26" s="256" t="s">
        <v>52</v>
      </c>
      <c r="C26" s="257" t="s">
        <v>50</v>
      </c>
      <c r="D26" s="159" t="s">
        <v>51</v>
      </c>
      <c r="E26" s="258" t="s">
        <v>24</v>
      </c>
      <c r="F26" s="259" t="s">
        <v>53</v>
      </c>
      <c r="G26" s="159" t="s">
        <v>54</v>
      </c>
      <c r="H26" s="258">
        <v>32</v>
      </c>
      <c r="I26" s="258">
        <v>2</v>
      </c>
      <c r="J26" s="258">
        <v>100</v>
      </c>
      <c r="K26" s="280">
        <v>1.1</v>
      </c>
      <c r="L26" s="258">
        <f t="shared" si="6"/>
        <v>35.2</v>
      </c>
      <c r="M26" s="258">
        <f t="shared" si="5"/>
        <v>2464</v>
      </c>
      <c r="N26" s="266">
        <v>1</v>
      </c>
      <c r="O26" s="266">
        <v>8</v>
      </c>
      <c r="P26" s="266">
        <f t="shared" si="7"/>
        <v>960</v>
      </c>
      <c r="Q26" s="266">
        <v>5664</v>
      </c>
      <c r="R26" s="290"/>
      <c r="S26" s="291">
        <f t="shared" si="2"/>
        <v>1056</v>
      </c>
      <c r="T26" s="3">
        <v>2016</v>
      </c>
    </row>
    <row r="27" s="3" customFormat="1" ht="25.5" customHeight="1" spans="1:19">
      <c r="A27" s="262"/>
      <c r="B27" s="263"/>
      <c r="C27" s="257" t="s">
        <v>50</v>
      </c>
      <c r="D27" s="159" t="s">
        <v>51</v>
      </c>
      <c r="E27" s="258" t="s">
        <v>24</v>
      </c>
      <c r="F27" s="259" t="s">
        <v>55</v>
      </c>
      <c r="G27" s="159" t="s">
        <v>56</v>
      </c>
      <c r="H27" s="258">
        <v>32</v>
      </c>
      <c r="I27" s="258">
        <v>2</v>
      </c>
      <c r="J27" s="258">
        <v>44</v>
      </c>
      <c r="K27" s="258">
        <v>1</v>
      </c>
      <c r="L27" s="258">
        <f t="shared" si="6"/>
        <v>32</v>
      </c>
      <c r="M27" s="258">
        <f t="shared" si="5"/>
        <v>2240</v>
      </c>
      <c r="N27" s="282"/>
      <c r="O27" s="282"/>
      <c r="P27" s="282"/>
      <c r="Q27" s="282"/>
      <c r="R27" s="293"/>
      <c r="S27" s="291">
        <f t="shared" si="2"/>
        <v>960</v>
      </c>
    </row>
    <row r="28" s="3" customFormat="1" customHeight="1" spans="1:20">
      <c r="A28" s="255" t="s">
        <v>20</v>
      </c>
      <c r="B28" s="256" t="s">
        <v>57</v>
      </c>
      <c r="C28" s="257" t="s">
        <v>58</v>
      </c>
      <c r="D28" s="159" t="s">
        <v>59</v>
      </c>
      <c r="E28" s="258" t="s">
        <v>24</v>
      </c>
      <c r="F28" s="259" t="s">
        <v>25</v>
      </c>
      <c r="G28" s="159" t="s">
        <v>54</v>
      </c>
      <c r="H28" s="258">
        <v>26</v>
      </c>
      <c r="I28" s="258">
        <v>4</v>
      </c>
      <c r="J28" s="258">
        <v>99</v>
      </c>
      <c r="K28" s="280">
        <v>1.1</v>
      </c>
      <c r="L28" s="258">
        <f t="shared" si="6"/>
        <v>28.6</v>
      </c>
      <c r="M28" s="258">
        <f t="shared" si="5"/>
        <v>2002</v>
      </c>
      <c r="N28" s="266">
        <v>1</v>
      </c>
      <c r="O28" s="266">
        <v>7</v>
      </c>
      <c r="P28" s="266">
        <f t="shared" si="7"/>
        <v>840</v>
      </c>
      <c r="Q28" s="266">
        <f>M28+M29+P28</f>
        <v>4844</v>
      </c>
      <c r="R28" s="280"/>
      <c r="S28" s="291">
        <f t="shared" si="2"/>
        <v>858</v>
      </c>
      <c r="T28" s="3">
        <v>1716</v>
      </c>
    </row>
    <row r="29" s="3" customFormat="1" customHeight="1" spans="1:19">
      <c r="A29" s="262"/>
      <c r="B29" s="263"/>
      <c r="C29" s="257" t="s">
        <v>58</v>
      </c>
      <c r="D29" s="159" t="s">
        <v>59</v>
      </c>
      <c r="E29" s="258" t="s">
        <v>24</v>
      </c>
      <c r="F29" s="259" t="s">
        <v>27</v>
      </c>
      <c r="G29" s="159" t="s">
        <v>60</v>
      </c>
      <c r="H29" s="258">
        <v>26</v>
      </c>
      <c r="I29" s="258">
        <v>4</v>
      </c>
      <c r="J29" s="258">
        <v>99</v>
      </c>
      <c r="K29" s="280">
        <v>1.1</v>
      </c>
      <c r="L29" s="258">
        <f t="shared" si="6"/>
        <v>28.6</v>
      </c>
      <c r="M29" s="258">
        <f t="shared" si="5"/>
        <v>2002</v>
      </c>
      <c r="N29" s="282"/>
      <c r="O29" s="282"/>
      <c r="P29" s="282"/>
      <c r="Q29" s="282"/>
      <c r="R29" s="280"/>
      <c r="S29" s="291">
        <f t="shared" si="2"/>
        <v>858</v>
      </c>
    </row>
    <row r="30" s="3" customFormat="1" customHeight="1" spans="1:20">
      <c r="A30" s="255" t="s">
        <v>20</v>
      </c>
      <c r="B30" s="256" t="s">
        <v>61</v>
      </c>
      <c r="C30" s="257" t="s">
        <v>58</v>
      </c>
      <c r="D30" s="159" t="s">
        <v>59</v>
      </c>
      <c r="E30" s="258" t="s">
        <v>24</v>
      </c>
      <c r="F30" s="259" t="s">
        <v>25</v>
      </c>
      <c r="G30" s="159" t="s">
        <v>54</v>
      </c>
      <c r="H30" s="258">
        <v>26</v>
      </c>
      <c r="I30" s="258">
        <v>4</v>
      </c>
      <c r="J30" s="258">
        <v>99</v>
      </c>
      <c r="K30" s="258">
        <v>1.1</v>
      </c>
      <c r="L30" s="258">
        <f t="shared" si="6"/>
        <v>28.6</v>
      </c>
      <c r="M30" s="258">
        <f t="shared" si="5"/>
        <v>2002</v>
      </c>
      <c r="N30" s="266">
        <v>1</v>
      </c>
      <c r="O30" s="266">
        <v>7</v>
      </c>
      <c r="P30" s="266">
        <f t="shared" ref="P30:P34" si="8">N30*O30*120</f>
        <v>840</v>
      </c>
      <c r="Q30" s="266">
        <f>M30+M31+P30</f>
        <v>4844</v>
      </c>
      <c r="R30" s="290"/>
      <c r="S30" s="291">
        <f t="shared" si="2"/>
        <v>858</v>
      </c>
      <c r="T30" s="3">
        <v>1716</v>
      </c>
    </row>
    <row r="31" s="3" customFormat="1" customHeight="1" spans="1:19">
      <c r="A31" s="262"/>
      <c r="B31" s="263"/>
      <c r="C31" s="257" t="s">
        <v>58</v>
      </c>
      <c r="D31" s="159" t="s">
        <v>59</v>
      </c>
      <c r="E31" s="258" t="s">
        <v>24</v>
      </c>
      <c r="F31" s="259" t="s">
        <v>27</v>
      </c>
      <c r="G31" s="159" t="s">
        <v>60</v>
      </c>
      <c r="H31" s="258">
        <v>26</v>
      </c>
      <c r="I31" s="258">
        <v>4</v>
      </c>
      <c r="J31" s="258">
        <v>99</v>
      </c>
      <c r="K31" s="258">
        <v>1.1</v>
      </c>
      <c r="L31" s="258">
        <f t="shared" si="6"/>
        <v>28.6</v>
      </c>
      <c r="M31" s="258">
        <f t="shared" si="5"/>
        <v>2002</v>
      </c>
      <c r="N31" s="282"/>
      <c r="O31" s="282"/>
      <c r="P31" s="282"/>
      <c r="Q31" s="282"/>
      <c r="R31" s="293"/>
      <c r="S31" s="291">
        <f t="shared" si="2"/>
        <v>858</v>
      </c>
    </row>
    <row r="32" s="3" customFormat="1" customHeight="1" spans="1:19">
      <c r="A32" s="255" t="s">
        <v>20</v>
      </c>
      <c r="B32" s="256" t="s">
        <v>62</v>
      </c>
      <c r="C32" s="257" t="s">
        <v>63</v>
      </c>
      <c r="D32" s="159" t="s">
        <v>64</v>
      </c>
      <c r="E32" s="258" t="s">
        <v>24</v>
      </c>
      <c r="F32" s="259" t="s">
        <v>25</v>
      </c>
      <c r="G32" s="159" t="s">
        <v>30</v>
      </c>
      <c r="H32" s="258">
        <v>44</v>
      </c>
      <c r="I32" s="258">
        <v>4</v>
      </c>
      <c r="J32" s="258">
        <v>88</v>
      </c>
      <c r="K32" s="280">
        <v>1.1</v>
      </c>
      <c r="L32" s="258">
        <f t="shared" si="6"/>
        <v>48.4</v>
      </c>
      <c r="M32" s="258">
        <f>L32*100</f>
        <v>4840</v>
      </c>
      <c r="N32" s="266">
        <v>1</v>
      </c>
      <c r="O32" s="266">
        <v>11</v>
      </c>
      <c r="P32" s="266">
        <f t="shared" si="8"/>
        <v>1320</v>
      </c>
      <c r="Q32" s="266">
        <f>P32+M32+M33</f>
        <v>11000</v>
      </c>
      <c r="R32" s="295" t="s">
        <v>65</v>
      </c>
      <c r="S32" s="291"/>
    </row>
    <row r="33" s="3" customFormat="1" customHeight="1" spans="1:19">
      <c r="A33" s="262"/>
      <c r="B33" s="263"/>
      <c r="C33" s="257" t="s">
        <v>63</v>
      </c>
      <c r="D33" s="159" t="s">
        <v>64</v>
      </c>
      <c r="E33" s="258" t="s">
        <v>24</v>
      </c>
      <c r="F33" s="259" t="s">
        <v>27</v>
      </c>
      <c r="G33" s="159" t="s">
        <v>54</v>
      </c>
      <c r="H33" s="258">
        <v>44</v>
      </c>
      <c r="I33" s="258">
        <v>4</v>
      </c>
      <c r="J33" s="258">
        <v>88</v>
      </c>
      <c r="K33" s="280">
        <v>1.1</v>
      </c>
      <c r="L33" s="258">
        <f t="shared" si="6"/>
        <v>48.4</v>
      </c>
      <c r="M33" s="258">
        <f>L33*100</f>
        <v>4840</v>
      </c>
      <c r="N33" s="282"/>
      <c r="O33" s="282"/>
      <c r="P33" s="282"/>
      <c r="Q33" s="282"/>
      <c r="R33" s="296"/>
      <c r="S33" s="291"/>
    </row>
    <row r="34" s="3" customFormat="1" customHeight="1" spans="1:20">
      <c r="A34" s="255" t="s">
        <v>20</v>
      </c>
      <c r="B34" s="256" t="s">
        <v>66</v>
      </c>
      <c r="C34" s="257" t="s">
        <v>63</v>
      </c>
      <c r="D34" s="159" t="s">
        <v>64</v>
      </c>
      <c r="E34" s="258" t="s">
        <v>24</v>
      </c>
      <c r="F34" s="259" t="s">
        <v>25</v>
      </c>
      <c r="G34" s="159" t="s">
        <v>30</v>
      </c>
      <c r="H34" s="258">
        <v>16</v>
      </c>
      <c r="I34" s="258">
        <v>4</v>
      </c>
      <c r="J34" s="258">
        <v>88</v>
      </c>
      <c r="K34" s="280">
        <v>1.1</v>
      </c>
      <c r="L34" s="258">
        <f t="shared" si="6"/>
        <v>17.6</v>
      </c>
      <c r="M34" s="258">
        <f t="shared" ref="M34:M44" si="9">70*L34</f>
        <v>1232</v>
      </c>
      <c r="N34" s="266">
        <v>1</v>
      </c>
      <c r="O34" s="266">
        <v>4</v>
      </c>
      <c r="P34" s="266">
        <f t="shared" si="8"/>
        <v>480</v>
      </c>
      <c r="Q34" s="266">
        <v>2944</v>
      </c>
      <c r="R34" s="290"/>
      <c r="S34" s="291">
        <f t="shared" si="2"/>
        <v>528</v>
      </c>
      <c r="T34" s="3">
        <v>1056</v>
      </c>
    </row>
    <row r="35" s="3" customFormat="1" customHeight="1" spans="1:19">
      <c r="A35" s="262"/>
      <c r="B35" s="263"/>
      <c r="C35" s="257" t="s">
        <v>63</v>
      </c>
      <c r="D35" s="159" t="s">
        <v>64</v>
      </c>
      <c r="E35" s="258" t="s">
        <v>24</v>
      </c>
      <c r="F35" s="259" t="s">
        <v>25</v>
      </c>
      <c r="G35" s="159" t="s">
        <v>54</v>
      </c>
      <c r="H35" s="258">
        <v>16</v>
      </c>
      <c r="I35" s="258">
        <v>4</v>
      </c>
      <c r="J35" s="258">
        <v>88</v>
      </c>
      <c r="K35" s="280">
        <v>1.1</v>
      </c>
      <c r="L35" s="258">
        <f t="shared" si="6"/>
        <v>17.6</v>
      </c>
      <c r="M35" s="258">
        <f t="shared" si="9"/>
        <v>1232</v>
      </c>
      <c r="N35" s="282"/>
      <c r="O35" s="282"/>
      <c r="P35" s="282"/>
      <c r="Q35" s="282"/>
      <c r="R35" s="293"/>
      <c r="S35" s="291">
        <f t="shared" si="2"/>
        <v>528</v>
      </c>
    </row>
    <row r="36" s="3" customFormat="1" customHeight="1" spans="1:20">
      <c r="A36" s="255" t="s">
        <v>20</v>
      </c>
      <c r="B36" s="256" t="s">
        <v>67</v>
      </c>
      <c r="C36" s="257" t="s">
        <v>44</v>
      </c>
      <c r="D36" s="159" t="s">
        <v>45</v>
      </c>
      <c r="E36" s="258" t="s">
        <v>24</v>
      </c>
      <c r="F36" s="259" t="s">
        <v>27</v>
      </c>
      <c r="G36" s="159" t="s">
        <v>36</v>
      </c>
      <c r="H36" s="258">
        <v>26</v>
      </c>
      <c r="I36" s="258">
        <v>2</v>
      </c>
      <c r="J36" s="258">
        <v>100</v>
      </c>
      <c r="K36" s="280">
        <v>1.1</v>
      </c>
      <c r="L36" s="258">
        <f t="shared" si="6"/>
        <v>28.6</v>
      </c>
      <c r="M36" s="258">
        <f t="shared" si="9"/>
        <v>2002</v>
      </c>
      <c r="N36" s="266">
        <v>1</v>
      </c>
      <c r="O36" s="266">
        <v>7</v>
      </c>
      <c r="P36" s="266">
        <f t="shared" ref="P36:P40" si="10">N36*O36*120</f>
        <v>840</v>
      </c>
      <c r="Q36" s="266">
        <v>7154</v>
      </c>
      <c r="R36" s="290"/>
      <c r="S36" s="291">
        <f t="shared" si="2"/>
        <v>858</v>
      </c>
      <c r="T36" s="3">
        <v>2706</v>
      </c>
    </row>
    <row r="37" s="3" customFormat="1" ht="39" customHeight="1" spans="1:19">
      <c r="A37" s="260"/>
      <c r="B37" s="261"/>
      <c r="C37" s="257" t="s">
        <v>68</v>
      </c>
      <c r="D37" s="159" t="s">
        <v>45</v>
      </c>
      <c r="E37" s="258" t="s">
        <v>24</v>
      </c>
      <c r="F37" s="259" t="s">
        <v>25</v>
      </c>
      <c r="G37" s="159" t="s">
        <v>54</v>
      </c>
      <c r="H37" s="258">
        <v>28</v>
      </c>
      <c r="I37" s="258">
        <v>2.5</v>
      </c>
      <c r="J37" s="258">
        <v>99</v>
      </c>
      <c r="K37" s="258">
        <v>1.1</v>
      </c>
      <c r="L37" s="258">
        <f t="shared" si="6"/>
        <v>30.8</v>
      </c>
      <c r="M37" s="258">
        <f t="shared" si="9"/>
        <v>2156</v>
      </c>
      <c r="N37" s="281"/>
      <c r="O37" s="281"/>
      <c r="P37" s="281"/>
      <c r="Q37" s="281"/>
      <c r="R37" s="292"/>
      <c r="S37" s="291">
        <f t="shared" si="2"/>
        <v>924</v>
      </c>
    </row>
    <row r="38" s="3" customFormat="1" ht="39" customHeight="1" spans="1:19">
      <c r="A38" s="262"/>
      <c r="B38" s="263"/>
      <c r="C38" s="257" t="s">
        <v>69</v>
      </c>
      <c r="D38" s="159" t="s">
        <v>70</v>
      </c>
      <c r="E38" s="258" t="s">
        <v>24</v>
      </c>
      <c r="F38" s="259" t="s">
        <v>25</v>
      </c>
      <c r="G38" s="159" t="s">
        <v>54</v>
      </c>
      <c r="H38" s="258">
        <v>28</v>
      </c>
      <c r="I38" s="258">
        <v>2</v>
      </c>
      <c r="J38" s="258">
        <v>99</v>
      </c>
      <c r="K38" s="258">
        <v>1.1</v>
      </c>
      <c r="L38" s="258">
        <f t="shared" si="6"/>
        <v>30.8</v>
      </c>
      <c r="M38" s="258">
        <f t="shared" si="9"/>
        <v>2156</v>
      </c>
      <c r="N38" s="282"/>
      <c r="O38" s="282"/>
      <c r="P38" s="282"/>
      <c r="Q38" s="282"/>
      <c r="R38" s="293"/>
      <c r="S38" s="291">
        <f t="shared" si="2"/>
        <v>924</v>
      </c>
    </row>
    <row r="39" s="3" customFormat="1" ht="39" customHeight="1" spans="1:19">
      <c r="A39" s="255" t="s">
        <v>20</v>
      </c>
      <c r="B39" s="256" t="s">
        <v>71</v>
      </c>
      <c r="C39" s="265" t="s">
        <v>72</v>
      </c>
      <c r="D39" s="255" t="s">
        <v>73</v>
      </c>
      <c r="E39" s="266" t="s">
        <v>24</v>
      </c>
      <c r="F39" s="267" t="s">
        <v>25</v>
      </c>
      <c r="G39" s="255" t="s">
        <v>54</v>
      </c>
      <c r="H39" s="266">
        <v>32</v>
      </c>
      <c r="I39" s="266">
        <v>2</v>
      </c>
      <c r="J39" s="266">
        <v>99</v>
      </c>
      <c r="K39" s="266">
        <v>1.1</v>
      </c>
      <c r="L39" s="266">
        <f t="shared" si="6"/>
        <v>35.2</v>
      </c>
      <c r="M39" s="266">
        <f t="shared" si="9"/>
        <v>2464</v>
      </c>
      <c r="N39" s="266">
        <v>1</v>
      </c>
      <c r="O39" s="266">
        <v>8</v>
      </c>
      <c r="P39" s="266">
        <f t="shared" si="10"/>
        <v>960</v>
      </c>
      <c r="Q39" s="266">
        <f t="shared" ref="Q39:Q44" si="11">P39+M39</f>
        <v>3424</v>
      </c>
      <c r="R39" s="290"/>
      <c r="S39" s="291">
        <f t="shared" si="2"/>
        <v>1056</v>
      </c>
    </row>
    <row r="40" s="4" customFormat="1" ht="43.15" customHeight="1" spans="1:20">
      <c r="A40" s="159" t="s">
        <v>20</v>
      </c>
      <c r="B40" s="264" t="s">
        <v>74</v>
      </c>
      <c r="C40" s="257" t="s">
        <v>75</v>
      </c>
      <c r="D40" s="159" t="s">
        <v>76</v>
      </c>
      <c r="E40" s="258" t="s">
        <v>24</v>
      </c>
      <c r="F40" s="259" t="s">
        <v>25</v>
      </c>
      <c r="G40" s="159" t="s">
        <v>26</v>
      </c>
      <c r="H40" s="258">
        <v>24</v>
      </c>
      <c r="I40" s="258">
        <v>2.5</v>
      </c>
      <c r="J40" s="258">
        <v>150</v>
      </c>
      <c r="K40" s="258">
        <v>1.2</v>
      </c>
      <c r="L40" s="258">
        <f t="shared" si="6"/>
        <v>28.8</v>
      </c>
      <c r="M40" s="258">
        <f t="shared" si="9"/>
        <v>2016</v>
      </c>
      <c r="N40" s="258">
        <v>1</v>
      </c>
      <c r="O40" s="258">
        <v>6</v>
      </c>
      <c r="P40" s="258">
        <f t="shared" si="10"/>
        <v>720</v>
      </c>
      <c r="Q40" s="280">
        <f>P40+M40+M41+M42</f>
        <v>6432</v>
      </c>
      <c r="R40" s="290"/>
      <c r="S40" s="291">
        <f t="shared" si="2"/>
        <v>864</v>
      </c>
      <c r="T40" s="3">
        <v>2448</v>
      </c>
    </row>
    <row r="41" s="4" customFormat="1" customHeight="1" spans="1:20">
      <c r="A41" s="159"/>
      <c r="B41" s="264"/>
      <c r="C41" s="257" t="s">
        <v>75</v>
      </c>
      <c r="D41" s="159" t="s">
        <v>76</v>
      </c>
      <c r="E41" s="258" t="s">
        <v>24</v>
      </c>
      <c r="F41" s="259" t="s">
        <v>27</v>
      </c>
      <c r="G41" s="159" t="s">
        <v>28</v>
      </c>
      <c r="H41" s="258">
        <v>24</v>
      </c>
      <c r="I41" s="258">
        <v>2.5</v>
      </c>
      <c r="J41" s="258">
        <v>100</v>
      </c>
      <c r="K41" s="258">
        <v>1.1</v>
      </c>
      <c r="L41" s="258">
        <f t="shared" si="6"/>
        <v>26.4</v>
      </c>
      <c r="M41" s="258">
        <f t="shared" si="9"/>
        <v>1848</v>
      </c>
      <c r="N41" s="258"/>
      <c r="O41" s="258"/>
      <c r="P41" s="258"/>
      <c r="Q41" s="258"/>
      <c r="R41" s="292"/>
      <c r="S41" s="291">
        <f t="shared" si="2"/>
        <v>792</v>
      </c>
      <c r="T41" s="3"/>
    </row>
    <row r="42" s="4" customFormat="1" customHeight="1" spans="1:20">
      <c r="A42" s="159"/>
      <c r="B42" s="264"/>
      <c r="C42" s="257" t="s">
        <v>75</v>
      </c>
      <c r="D42" s="159" t="s">
        <v>76</v>
      </c>
      <c r="E42" s="258" t="s">
        <v>24</v>
      </c>
      <c r="F42" s="259" t="s">
        <v>29</v>
      </c>
      <c r="G42" s="159" t="s">
        <v>30</v>
      </c>
      <c r="H42" s="258">
        <v>24</v>
      </c>
      <c r="I42" s="258">
        <v>2.5</v>
      </c>
      <c r="J42" s="258">
        <v>100</v>
      </c>
      <c r="K42" s="258">
        <v>1.1</v>
      </c>
      <c r="L42" s="258">
        <f t="shared" si="6"/>
        <v>26.4</v>
      </c>
      <c r="M42" s="258">
        <f t="shared" si="9"/>
        <v>1848</v>
      </c>
      <c r="N42" s="258"/>
      <c r="O42" s="258"/>
      <c r="P42" s="258"/>
      <c r="Q42" s="258"/>
      <c r="R42" s="293"/>
      <c r="S42" s="291">
        <f t="shared" si="2"/>
        <v>792</v>
      </c>
      <c r="T42" s="3"/>
    </row>
    <row r="43" s="4" customFormat="1" customHeight="1" spans="1:19">
      <c r="A43" s="159" t="s">
        <v>20</v>
      </c>
      <c r="B43" s="264" t="s">
        <v>77</v>
      </c>
      <c r="C43" s="257" t="s">
        <v>78</v>
      </c>
      <c r="D43" s="159" t="s">
        <v>79</v>
      </c>
      <c r="E43" s="258" t="s">
        <v>24</v>
      </c>
      <c r="F43" s="259" t="s">
        <v>25</v>
      </c>
      <c r="G43" s="159" t="s">
        <v>54</v>
      </c>
      <c r="H43" s="258">
        <v>28</v>
      </c>
      <c r="I43" s="258">
        <v>2</v>
      </c>
      <c r="J43" s="258">
        <v>99</v>
      </c>
      <c r="K43" s="280">
        <v>1.1</v>
      </c>
      <c r="L43" s="258">
        <f t="shared" si="6"/>
        <v>30.8</v>
      </c>
      <c r="M43" s="258">
        <f t="shared" si="9"/>
        <v>2156</v>
      </c>
      <c r="N43" s="258">
        <v>1</v>
      </c>
      <c r="O43" s="258">
        <v>5</v>
      </c>
      <c r="P43" s="258">
        <f t="shared" ref="P43:P44" si="12">N43*O43*120</f>
        <v>600</v>
      </c>
      <c r="Q43" s="258">
        <f t="shared" si="11"/>
        <v>2756</v>
      </c>
      <c r="R43" s="280"/>
      <c r="S43" s="291">
        <f t="shared" si="2"/>
        <v>924</v>
      </c>
    </row>
    <row r="44" s="4" customFormat="1" customHeight="1" spans="1:19">
      <c r="A44" s="159" t="s">
        <v>20</v>
      </c>
      <c r="B44" s="264" t="s">
        <v>80</v>
      </c>
      <c r="C44" s="257" t="s">
        <v>81</v>
      </c>
      <c r="D44" s="159" t="s">
        <v>82</v>
      </c>
      <c r="E44" s="258" t="s">
        <v>24</v>
      </c>
      <c r="F44" s="259" t="s">
        <v>25</v>
      </c>
      <c r="G44" s="159" t="s">
        <v>56</v>
      </c>
      <c r="H44" s="258">
        <v>48</v>
      </c>
      <c r="I44" s="258">
        <v>3.5</v>
      </c>
      <c r="J44" s="258">
        <v>44</v>
      </c>
      <c r="K44" s="280">
        <v>1</v>
      </c>
      <c r="L44" s="258">
        <f t="shared" si="6"/>
        <v>48</v>
      </c>
      <c r="M44" s="258">
        <f t="shared" si="9"/>
        <v>3360</v>
      </c>
      <c r="N44" s="258">
        <v>1</v>
      </c>
      <c r="O44" s="258">
        <v>8</v>
      </c>
      <c r="P44" s="258">
        <f t="shared" si="12"/>
        <v>960</v>
      </c>
      <c r="Q44" s="258">
        <f t="shared" si="11"/>
        <v>4320</v>
      </c>
      <c r="R44" s="280"/>
      <c r="S44" s="291">
        <f t="shared" si="2"/>
        <v>1440</v>
      </c>
    </row>
    <row r="45" s="3" customFormat="1" ht="41.65" customHeight="1" spans="1:20">
      <c r="A45" s="260" t="s">
        <v>20</v>
      </c>
      <c r="B45" s="268" t="s">
        <v>83</v>
      </c>
      <c r="C45" s="269" t="s">
        <v>84</v>
      </c>
      <c r="D45" s="270" t="s">
        <v>85</v>
      </c>
      <c r="E45" s="271">
        <v>2014</v>
      </c>
      <c r="F45" s="272" t="s">
        <v>25</v>
      </c>
      <c r="G45" s="262" t="s">
        <v>26</v>
      </c>
      <c r="H45" s="271">
        <v>32</v>
      </c>
      <c r="I45" s="271">
        <v>2</v>
      </c>
      <c r="J45" s="271">
        <v>140</v>
      </c>
      <c r="K45" s="283">
        <v>1.2</v>
      </c>
      <c r="L45" s="271">
        <f t="shared" ref="L45:L47" si="13">H45*K45</f>
        <v>38.4</v>
      </c>
      <c r="M45" s="271">
        <f t="shared" ref="M45:M47" si="14">L45*70</f>
        <v>2688</v>
      </c>
      <c r="N45" s="284">
        <v>1</v>
      </c>
      <c r="O45" s="285">
        <v>8</v>
      </c>
      <c r="P45" s="284">
        <f>O45*120</f>
        <v>960</v>
      </c>
      <c r="Q45" s="297">
        <f t="shared" ref="Q45" si="15">P45+M45+M46</f>
        <v>6112</v>
      </c>
      <c r="R45" s="298"/>
      <c r="S45" s="291">
        <f t="shared" si="2"/>
        <v>1152</v>
      </c>
      <c r="T45" s="3">
        <v>2208</v>
      </c>
    </row>
    <row r="46" s="3" customFormat="1" customHeight="1" spans="1:19">
      <c r="A46" s="260"/>
      <c r="B46" s="268"/>
      <c r="C46" s="273" t="s">
        <v>84</v>
      </c>
      <c r="D46" s="274" t="s">
        <v>85</v>
      </c>
      <c r="E46" s="275">
        <v>2014</v>
      </c>
      <c r="F46" s="259" t="s">
        <v>27</v>
      </c>
      <c r="G46" s="159" t="s">
        <v>28</v>
      </c>
      <c r="H46" s="275">
        <v>32</v>
      </c>
      <c r="I46" s="275">
        <v>2</v>
      </c>
      <c r="J46" s="275">
        <v>91</v>
      </c>
      <c r="K46" s="286">
        <v>1.1</v>
      </c>
      <c r="L46" s="275">
        <f t="shared" si="13"/>
        <v>35.2</v>
      </c>
      <c r="M46" s="275">
        <f t="shared" si="14"/>
        <v>2464</v>
      </c>
      <c r="N46" s="284"/>
      <c r="O46" s="285"/>
      <c r="P46" s="271"/>
      <c r="Q46" s="297"/>
      <c r="R46" s="283"/>
      <c r="S46" s="291">
        <f t="shared" si="2"/>
        <v>1056</v>
      </c>
    </row>
    <row r="47" s="3" customFormat="1" customHeight="1" spans="1:19">
      <c r="A47" s="159" t="s">
        <v>20</v>
      </c>
      <c r="B47" s="159" t="s">
        <v>86</v>
      </c>
      <c r="C47" s="273" t="s">
        <v>87</v>
      </c>
      <c r="D47" s="274" t="s">
        <v>85</v>
      </c>
      <c r="E47" s="275">
        <v>2014</v>
      </c>
      <c r="F47" s="276" t="s">
        <v>25</v>
      </c>
      <c r="G47" s="159" t="s">
        <v>30</v>
      </c>
      <c r="H47" s="275">
        <v>32</v>
      </c>
      <c r="I47" s="275">
        <v>2</v>
      </c>
      <c r="J47" s="275">
        <v>88</v>
      </c>
      <c r="K47" s="286">
        <v>1.1</v>
      </c>
      <c r="L47" s="275">
        <f t="shared" si="13"/>
        <v>35.2</v>
      </c>
      <c r="M47" s="275">
        <f t="shared" si="14"/>
        <v>2464</v>
      </c>
      <c r="N47" s="275">
        <v>1</v>
      </c>
      <c r="O47" s="275">
        <v>8</v>
      </c>
      <c r="P47" s="275">
        <f>O47*120</f>
        <v>960</v>
      </c>
      <c r="Q47" s="275">
        <f>P47+M47</f>
        <v>3424</v>
      </c>
      <c r="R47" s="286"/>
      <c r="S47" s="291">
        <f t="shared" si="2"/>
        <v>1056</v>
      </c>
    </row>
    <row r="49" s="5" customFormat="1" ht="35" customHeight="1" spans="1:20">
      <c r="A49" s="264" t="s">
        <v>20</v>
      </c>
      <c r="B49" s="277" t="s">
        <v>88</v>
      </c>
      <c r="C49" s="277" t="s">
        <v>89</v>
      </c>
      <c r="D49" s="277" t="s">
        <v>90</v>
      </c>
      <c r="E49" s="278" t="s">
        <v>91</v>
      </c>
      <c r="F49" s="277" t="s">
        <v>25</v>
      </c>
      <c r="G49" s="279" t="s">
        <v>92</v>
      </c>
      <c r="H49" s="278">
        <v>40</v>
      </c>
      <c r="I49" s="278">
        <v>3</v>
      </c>
      <c r="J49" s="278">
        <v>99</v>
      </c>
      <c r="K49" s="278">
        <v>1.1</v>
      </c>
      <c r="L49" s="278">
        <f t="shared" ref="L49:L80" si="16">H49*K49</f>
        <v>44</v>
      </c>
      <c r="M49" s="275">
        <f t="shared" ref="M49:M80" si="17">L49*70</f>
        <v>3080</v>
      </c>
      <c r="N49" s="287">
        <v>1</v>
      </c>
      <c r="O49" s="278">
        <v>10</v>
      </c>
      <c r="P49" s="278">
        <f t="shared" ref="P49:P80" si="18">N49*O49*120</f>
        <v>1200</v>
      </c>
      <c r="Q49" s="299">
        <f>M49+P49</f>
        <v>4280</v>
      </c>
      <c r="R49" s="278"/>
      <c r="S49" s="291">
        <f t="shared" si="2"/>
        <v>1320</v>
      </c>
      <c r="T49" s="300">
        <v>2640</v>
      </c>
    </row>
    <row r="50" s="5" customFormat="1" ht="35" customHeight="1" spans="1:20">
      <c r="A50" s="264"/>
      <c r="B50" s="277" t="s">
        <v>88</v>
      </c>
      <c r="C50" s="277" t="s">
        <v>89</v>
      </c>
      <c r="D50" s="277" t="s">
        <v>90</v>
      </c>
      <c r="E50" s="278" t="s">
        <v>91</v>
      </c>
      <c r="F50" s="277" t="s">
        <v>27</v>
      </c>
      <c r="G50" s="279" t="s">
        <v>93</v>
      </c>
      <c r="H50" s="278">
        <v>40</v>
      </c>
      <c r="I50" s="278">
        <v>3</v>
      </c>
      <c r="J50" s="278">
        <v>99</v>
      </c>
      <c r="K50" s="278">
        <v>1.1</v>
      </c>
      <c r="L50" s="278">
        <f t="shared" si="16"/>
        <v>44</v>
      </c>
      <c r="M50" s="275">
        <f t="shared" si="17"/>
        <v>3080</v>
      </c>
      <c r="N50" s="287">
        <v>1</v>
      </c>
      <c r="O50" s="278">
        <v>0</v>
      </c>
      <c r="P50" s="278">
        <f t="shared" si="18"/>
        <v>0</v>
      </c>
      <c r="Q50" s="278">
        <f>M50+P50</f>
        <v>3080</v>
      </c>
      <c r="R50" s="278"/>
      <c r="S50" s="291">
        <f t="shared" si="2"/>
        <v>1320</v>
      </c>
      <c r="T50" s="300"/>
    </row>
    <row r="51" s="5" customFormat="1" ht="35" customHeight="1" spans="1:20">
      <c r="A51" s="264" t="s">
        <v>20</v>
      </c>
      <c r="B51" s="277" t="s">
        <v>57</v>
      </c>
      <c r="C51" s="277" t="s">
        <v>58</v>
      </c>
      <c r="D51" s="277" t="s">
        <v>59</v>
      </c>
      <c r="E51" s="278" t="s">
        <v>91</v>
      </c>
      <c r="F51" s="277" t="s">
        <v>25</v>
      </c>
      <c r="G51" s="279" t="s">
        <v>94</v>
      </c>
      <c r="H51" s="278">
        <v>52</v>
      </c>
      <c r="I51" s="278">
        <v>4</v>
      </c>
      <c r="J51" s="278">
        <v>108</v>
      </c>
      <c r="K51" s="278">
        <v>1.1</v>
      </c>
      <c r="L51" s="278">
        <f t="shared" si="16"/>
        <v>57.2</v>
      </c>
      <c r="M51" s="275">
        <f t="shared" si="17"/>
        <v>4004</v>
      </c>
      <c r="N51" s="287">
        <v>1</v>
      </c>
      <c r="O51" s="278">
        <v>13</v>
      </c>
      <c r="P51" s="278">
        <f t="shared" si="18"/>
        <v>1560</v>
      </c>
      <c r="Q51" s="277">
        <f>M51+M52+P51</f>
        <v>9568</v>
      </c>
      <c r="R51" s="278"/>
      <c r="S51" s="291">
        <f t="shared" si="2"/>
        <v>1716</v>
      </c>
      <c r="T51" s="300">
        <v>3432</v>
      </c>
    </row>
    <row r="52" s="5" customFormat="1" ht="35" customHeight="1" spans="1:20">
      <c r="A52" s="264"/>
      <c r="B52" s="277" t="s">
        <v>57</v>
      </c>
      <c r="C52" s="277" t="s">
        <v>58</v>
      </c>
      <c r="D52" s="277" t="s">
        <v>59</v>
      </c>
      <c r="E52" s="278" t="s">
        <v>91</v>
      </c>
      <c r="F52" s="277" t="s">
        <v>27</v>
      </c>
      <c r="G52" s="279" t="s">
        <v>95</v>
      </c>
      <c r="H52" s="278">
        <v>52</v>
      </c>
      <c r="I52" s="278">
        <v>4</v>
      </c>
      <c r="J52" s="278">
        <v>102</v>
      </c>
      <c r="K52" s="278">
        <v>1.1</v>
      </c>
      <c r="L52" s="278">
        <f t="shared" si="16"/>
        <v>57.2</v>
      </c>
      <c r="M52" s="275">
        <f t="shared" si="17"/>
        <v>4004</v>
      </c>
      <c r="N52" s="287">
        <v>1</v>
      </c>
      <c r="O52" s="278">
        <v>0</v>
      </c>
      <c r="P52" s="278">
        <f t="shared" si="18"/>
        <v>0</v>
      </c>
      <c r="Q52" s="278"/>
      <c r="R52" s="278"/>
      <c r="S52" s="291">
        <f t="shared" si="2"/>
        <v>1716</v>
      </c>
      <c r="T52" s="300"/>
    </row>
    <row r="53" s="5" customFormat="1" ht="35" customHeight="1" spans="1:20">
      <c r="A53" s="264" t="s">
        <v>20</v>
      </c>
      <c r="B53" s="277" t="s">
        <v>96</v>
      </c>
      <c r="C53" s="277" t="s">
        <v>97</v>
      </c>
      <c r="D53" s="277" t="s">
        <v>98</v>
      </c>
      <c r="E53" s="278" t="s">
        <v>91</v>
      </c>
      <c r="F53" s="277" t="s">
        <v>25</v>
      </c>
      <c r="G53" s="279" t="s">
        <v>94</v>
      </c>
      <c r="H53" s="278">
        <v>48</v>
      </c>
      <c r="I53" s="278">
        <v>3.5</v>
      </c>
      <c r="J53" s="278">
        <v>105</v>
      </c>
      <c r="K53" s="278">
        <v>1.1</v>
      </c>
      <c r="L53" s="278">
        <f t="shared" si="16"/>
        <v>52.8</v>
      </c>
      <c r="M53" s="275">
        <f t="shared" si="17"/>
        <v>3696</v>
      </c>
      <c r="N53" s="287">
        <v>1</v>
      </c>
      <c r="O53" s="278">
        <v>12</v>
      </c>
      <c r="P53" s="278">
        <f t="shared" si="18"/>
        <v>1440</v>
      </c>
      <c r="Q53" s="277">
        <f>M53+M54+M55+P53</f>
        <v>12528</v>
      </c>
      <c r="R53" s="278"/>
      <c r="S53" s="291">
        <f t="shared" si="2"/>
        <v>1584</v>
      </c>
      <c r="T53" s="300">
        <v>4752</v>
      </c>
    </row>
    <row r="54" s="5" customFormat="1" ht="35" customHeight="1" spans="1:20">
      <c r="A54" s="264"/>
      <c r="B54" s="277" t="s">
        <v>96</v>
      </c>
      <c r="C54" s="277" t="s">
        <v>97</v>
      </c>
      <c r="D54" s="277" t="s">
        <v>98</v>
      </c>
      <c r="E54" s="278" t="s">
        <v>91</v>
      </c>
      <c r="F54" s="277" t="s">
        <v>27</v>
      </c>
      <c r="G54" s="279" t="s">
        <v>99</v>
      </c>
      <c r="H54" s="278">
        <v>48</v>
      </c>
      <c r="I54" s="278">
        <v>3.5</v>
      </c>
      <c r="J54" s="278">
        <v>90</v>
      </c>
      <c r="K54" s="278">
        <v>1.1</v>
      </c>
      <c r="L54" s="278">
        <f t="shared" si="16"/>
        <v>52.8</v>
      </c>
      <c r="M54" s="275">
        <f t="shared" si="17"/>
        <v>3696</v>
      </c>
      <c r="N54" s="287">
        <v>1</v>
      </c>
      <c r="O54" s="278">
        <v>0</v>
      </c>
      <c r="P54" s="278">
        <f t="shared" si="18"/>
        <v>0</v>
      </c>
      <c r="Q54" s="278"/>
      <c r="R54" s="278"/>
      <c r="S54" s="291">
        <f t="shared" si="2"/>
        <v>1584</v>
      </c>
      <c r="T54" s="300"/>
    </row>
    <row r="55" s="5" customFormat="1" ht="35" customHeight="1" spans="1:20">
      <c r="A55" s="264"/>
      <c r="B55" s="277" t="s">
        <v>96</v>
      </c>
      <c r="C55" s="277" t="s">
        <v>97</v>
      </c>
      <c r="D55" s="277" t="s">
        <v>98</v>
      </c>
      <c r="E55" s="278" t="s">
        <v>91</v>
      </c>
      <c r="F55" s="277" t="s">
        <v>29</v>
      </c>
      <c r="G55" s="279" t="s">
        <v>95</v>
      </c>
      <c r="H55" s="278">
        <v>48</v>
      </c>
      <c r="I55" s="278">
        <v>3.5</v>
      </c>
      <c r="J55" s="278">
        <v>95</v>
      </c>
      <c r="K55" s="278">
        <v>1.1</v>
      </c>
      <c r="L55" s="278">
        <f t="shared" si="16"/>
        <v>52.8</v>
      </c>
      <c r="M55" s="275">
        <f t="shared" si="17"/>
        <v>3696</v>
      </c>
      <c r="N55" s="287">
        <v>1</v>
      </c>
      <c r="O55" s="278">
        <v>0</v>
      </c>
      <c r="P55" s="278">
        <f t="shared" si="18"/>
        <v>0</v>
      </c>
      <c r="Q55" s="278"/>
      <c r="R55" s="278"/>
      <c r="S55" s="291">
        <f t="shared" si="2"/>
        <v>1584</v>
      </c>
      <c r="T55" s="300"/>
    </row>
    <row r="56" s="5" customFormat="1" ht="35" customHeight="1" spans="1:20">
      <c r="A56" s="264" t="s">
        <v>20</v>
      </c>
      <c r="B56" s="277" t="s">
        <v>77</v>
      </c>
      <c r="C56" s="277" t="s">
        <v>75</v>
      </c>
      <c r="D56" s="277" t="s">
        <v>76</v>
      </c>
      <c r="E56" s="278" t="s">
        <v>91</v>
      </c>
      <c r="F56" s="277" t="s">
        <v>25</v>
      </c>
      <c r="G56" s="279" t="s">
        <v>100</v>
      </c>
      <c r="H56" s="278">
        <v>24</v>
      </c>
      <c r="I56" s="278">
        <v>2.5</v>
      </c>
      <c r="J56" s="278">
        <v>94</v>
      </c>
      <c r="K56" s="278">
        <v>1.1</v>
      </c>
      <c r="L56" s="278">
        <f t="shared" si="16"/>
        <v>26.4</v>
      </c>
      <c r="M56" s="275">
        <f t="shared" si="17"/>
        <v>1848</v>
      </c>
      <c r="N56" s="287">
        <v>1</v>
      </c>
      <c r="O56" s="278">
        <v>6</v>
      </c>
      <c r="P56" s="278">
        <f t="shared" si="18"/>
        <v>720</v>
      </c>
      <c r="Q56" s="277">
        <f>M56+M57+P56</f>
        <v>4416</v>
      </c>
      <c r="R56" s="278"/>
      <c r="S56" s="291">
        <f t="shared" si="2"/>
        <v>792</v>
      </c>
      <c r="T56" s="300">
        <v>1584</v>
      </c>
    </row>
    <row r="57" s="5" customFormat="1" ht="35" customHeight="1" spans="1:20">
      <c r="A57" s="264"/>
      <c r="B57" s="277" t="s">
        <v>77</v>
      </c>
      <c r="C57" s="277" t="s">
        <v>101</v>
      </c>
      <c r="D57" s="277" t="s">
        <v>76</v>
      </c>
      <c r="E57" s="278" t="s">
        <v>24</v>
      </c>
      <c r="F57" s="277" t="s">
        <v>25</v>
      </c>
      <c r="G57" s="279" t="s">
        <v>54</v>
      </c>
      <c r="H57" s="278">
        <v>24</v>
      </c>
      <c r="I57" s="278">
        <v>2.5</v>
      </c>
      <c r="J57" s="278">
        <v>98</v>
      </c>
      <c r="K57" s="278">
        <v>1.1</v>
      </c>
      <c r="L57" s="278">
        <f t="shared" si="16"/>
        <v>26.4</v>
      </c>
      <c r="M57" s="275">
        <f t="shared" si="17"/>
        <v>1848</v>
      </c>
      <c r="N57" s="287">
        <v>1</v>
      </c>
      <c r="O57" s="278">
        <v>0</v>
      </c>
      <c r="P57" s="278">
        <f t="shared" si="18"/>
        <v>0</v>
      </c>
      <c r="Q57" s="278"/>
      <c r="R57" s="278"/>
      <c r="S57" s="291">
        <f t="shared" si="2"/>
        <v>792</v>
      </c>
      <c r="T57" s="300"/>
    </row>
    <row r="58" s="5" customFormat="1" ht="35" customHeight="1" spans="1:20">
      <c r="A58" s="264" t="s">
        <v>20</v>
      </c>
      <c r="B58" s="277" t="s">
        <v>102</v>
      </c>
      <c r="C58" s="277" t="s">
        <v>103</v>
      </c>
      <c r="D58" s="277" t="s">
        <v>104</v>
      </c>
      <c r="E58" s="278" t="s">
        <v>91</v>
      </c>
      <c r="F58" s="277" t="s">
        <v>25</v>
      </c>
      <c r="G58" s="279" t="s">
        <v>94</v>
      </c>
      <c r="H58" s="278">
        <v>40</v>
      </c>
      <c r="I58" s="278">
        <v>2.5</v>
      </c>
      <c r="J58" s="278">
        <v>103</v>
      </c>
      <c r="K58" s="278">
        <v>1.1</v>
      </c>
      <c r="L58" s="278">
        <f t="shared" si="16"/>
        <v>44</v>
      </c>
      <c r="M58" s="275">
        <f t="shared" si="17"/>
        <v>3080</v>
      </c>
      <c r="N58" s="287">
        <v>1</v>
      </c>
      <c r="O58" s="278">
        <v>7</v>
      </c>
      <c r="P58" s="278">
        <f t="shared" si="18"/>
        <v>840</v>
      </c>
      <c r="Q58" s="277">
        <f>M58+P58+M59+P59</f>
        <v>6916</v>
      </c>
      <c r="R58" s="278"/>
      <c r="S58" s="291">
        <f t="shared" si="2"/>
        <v>1320</v>
      </c>
      <c r="T58" s="300">
        <v>2244</v>
      </c>
    </row>
    <row r="59" s="5" customFormat="1" ht="35" customHeight="1" spans="1:20">
      <c r="A59" s="264"/>
      <c r="B59" s="277" t="s">
        <v>102</v>
      </c>
      <c r="C59" s="277" t="s">
        <v>105</v>
      </c>
      <c r="D59" s="277" t="s">
        <v>106</v>
      </c>
      <c r="E59" s="278" t="s">
        <v>91</v>
      </c>
      <c r="F59" s="277" t="s">
        <v>25</v>
      </c>
      <c r="G59" s="279" t="s">
        <v>94</v>
      </c>
      <c r="H59" s="278">
        <v>28</v>
      </c>
      <c r="I59" s="278">
        <v>2.5</v>
      </c>
      <c r="J59" s="278">
        <v>106</v>
      </c>
      <c r="K59" s="278">
        <v>1.1</v>
      </c>
      <c r="L59" s="278">
        <f t="shared" si="16"/>
        <v>30.8</v>
      </c>
      <c r="M59" s="275">
        <f t="shared" si="17"/>
        <v>2156</v>
      </c>
      <c r="N59" s="287">
        <v>1</v>
      </c>
      <c r="O59" s="278">
        <v>7</v>
      </c>
      <c r="P59" s="278">
        <f t="shared" si="18"/>
        <v>840</v>
      </c>
      <c r="Q59" s="278"/>
      <c r="R59" s="278"/>
      <c r="S59" s="291">
        <f t="shared" si="2"/>
        <v>924</v>
      </c>
      <c r="T59" s="300"/>
    </row>
    <row r="60" s="5" customFormat="1" ht="35" customHeight="1" spans="1:19">
      <c r="A60" s="264" t="s">
        <v>20</v>
      </c>
      <c r="B60" s="277" t="s">
        <v>107</v>
      </c>
      <c r="C60" s="277" t="s">
        <v>108</v>
      </c>
      <c r="D60" s="277" t="s">
        <v>109</v>
      </c>
      <c r="E60" s="278" t="s">
        <v>91</v>
      </c>
      <c r="F60" s="277" t="s">
        <v>25</v>
      </c>
      <c r="G60" s="279" t="s">
        <v>95</v>
      </c>
      <c r="H60" s="278">
        <v>40</v>
      </c>
      <c r="I60" s="278">
        <v>3</v>
      </c>
      <c r="J60" s="278">
        <v>98</v>
      </c>
      <c r="K60" s="278">
        <v>1.1</v>
      </c>
      <c r="L60" s="278">
        <f t="shared" si="16"/>
        <v>44</v>
      </c>
      <c r="M60" s="275">
        <f t="shared" si="17"/>
        <v>3080</v>
      </c>
      <c r="N60" s="287">
        <v>1</v>
      </c>
      <c r="O60" s="278">
        <v>10</v>
      </c>
      <c r="P60" s="278">
        <f t="shared" si="18"/>
        <v>1200</v>
      </c>
      <c r="Q60" s="278">
        <f>M60+P60</f>
        <v>4280</v>
      </c>
      <c r="R60" s="278"/>
      <c r="S60" s="291">
        <f t="shared" si="2"/>
        <v>1320</v>
      </c>
    </row>
    <row r="61" s="5" customFormat="1" ht="35" customHeight="1" spans="1:20">
      <c r="A61" s="278" t="s">
        <v>20</v>
      </c>
      <c r="B61" s="277" t="s">
        <v>46</v>
      </c>
      <c r="C61" s="277" t="s">
        <v>110</v>
      </c>
      <c r="D61" s="277" t="s">
        <v>111</v>
      </c>
      <c r="E61" s="278" t="s">
        <v>24</v>
      </c>
      <c r="F61" s="277" t="s">
        <v>25</v>
      </c>
      <c r="G61" s="279" t="s">
        <v>112</v>
      </c>
      <c r="H61" s="278">
        <v>24</v>
      </c>
      <c r="I61" s="278">
        <v>2</v>
      </c>
      <c r="J61" s="278">
        <v>93</v>
      </c>
      <c r="K61" s="278">
        <v>1.1</v>
      </c>
      <c r="L61" s="278">
        <f t="shared" si="16"/>
        <v>26.4</v>
      </c>
      <c r="M61" s="275">
        <f t="shared" si="17"/>
        <v>1848</v>
      </c>
      <c r="N61" s="287">
        <v>1</v>
      </c>
      <c r="O61" s="278">
        <v>6</v>
      </c>
      <c r="P61" s="278">
        <f t="shared" si="18"/>
        <v>720</v>
      </c>
      <c r="Q61" s="277">
        <f>M61+M62+P61</f>
        <v>3800</v>
      </c>
      <c r="R61" s="301"/>
      <c r="S61" s="291">
        <f t="shared" si="2"/>
        <v>792</v>
      </c>
      <c r="T61" s="300">
        <v>1320</v>
      </c>
    </row>
    <row r="62" s="5" customFormat="1" ht="35" customHeight="1" spans="1:20">
      <c r="A62" s="278"/>
      <c r="B62" s="277" t="s">
        <v>46</v>
      </c>
      <c r="C62" s="277" t="s">
        <v>113</v>
      </c>
      <c r="D62" s="277" t="s">
        <v>114</v>
      </c>
      <c r="E62" s="278" t="s">
        <v>24</v>
      </c>
      <c r="F62" s="277" t="s">
        <v>25</v>
      </c>
      <c r="G62" s="279" t="s">
        <v>54</v>
      </c>
      <c r="H62" s="278">
        <v>16</v>
      </c>
      <c r="I62" s="278">
        <v>2</v>
      </c>
      <c r="J62" s="278">
        <v>98</v>
      </c>
      <c r="K62" s="278">
        <v>1.1</v>
      </c>
      <c r="L62" s="278">
        <f t="shared" si="16"/>
        <v>17.6</v>
      </c>
      <c r="M62" s="275">
        <f t="shared" si="17"/>
        <v>1232</v>
      </c>
      <c r="N62" s="287">
        <v>1</v>
      </c>
      <c r="O62" s="278">
        <v>0</v>
      </c>
      <c r="P62" s="278">
        <f t="shared" si="18"/>
        <v>0</v>
      </c>
      <c r="Q62" s="278"/>
      <c r="R62" s="301"/>
      <c r="S62" s="291">
        <f t="shared" si="2"/>
        <v>528</v>
      </c>
      <c r="T62" s="300"/>
    </row>
    <row r="63" s="5" customFormat="1" ht="42.75" customHeight="1" spans="1:20">
      <c r="A63" s="278" t="s">
        <v>20</v>
      </c>
      <c r="B63" s="277" t="s">
        <v>115</v>
      </c>
      <c r="C63" s="277" t="s">
        <v>116</v>
      </c>
      <c r="D63" s="277" t="s">
        <v>117</v>
      </c>
      <c r="E63" s="278" t="s">
        <v>24</v>
      </c>
      <c r="F63" s="277" t="s">
        <v>25</v>
      </c>
      <c r="G63" s="279" t="s">
        <v>26</v>
      </c>
      <c r="H63" s="278">
        <v>32</v>
      </c>
      <c r="I63" s="278">
        <v>2</v>
      </c>
      <c r="J63" s="278">
        <v>150</v>
      </c>
      <c r="K63" s="288">
        <v>1.2</v>
      </c>
      <c r="L63" s="278">
        <f t="shared" si="16"/>
        <v>38.4</v>
      </c>
      <c r="M63" s="275">
        <f t="shared" si="17"/>
        <v>2688</v>
      </c>
      <c r="N63" s="287">
        <v>1</v>
      </c>
      <c r="O63" s="278">
        <v>8</v>
      </c>
      <c r="P63" s="278">
        <f t="shared" si="18"/>
        <v>960</v>
      </c>
      <c r="Q63" s="277">
        <f>M63+P63+M64+P64</f>
        <v>7072</v>
      </c>
      <c r="R63" s="301"/>
      <c r="S63" s="291">
        <f t="shared" si="2"/>
        <v>1152</v>
      </c>
      <c r="T63" s="300">
        <v>2208</v>
      </c>
    </row>
    <row r="64" s="5" customFormat="1" ht="35" customHeight="1" spans="1:20">
      <c r="A64" s="278"/>
      <c r="B64" s="277" t="s">
        <v>115</v>
      </c>
      <c r="C64" s="277" t="s">
        <v>116</v>
      </c>
      <c r="D64" s="277" t="s">
        <v>117</v>
      </c>
      <c r="E64" s="278" t="s">
        <v>24</v>
      </c>
      <c r="F64" s="277" t="s">
        <v>27</v>
      </c>
      <c r="G64" s="279" t="s">
        <v>28</v>
      </c>
      <c r="H64" s="278">
        <v>32</v>
      </c>
      <c r="I64" s="278">
        <v>2</v>
      </c>
      <c r="J64" s="278">
        <v>100</v>
      </c>
      <c r="K64" s="288">
        <v>1.1</v>
      </c>
      <c r="L64" s="278">
        <f t="shared" si="16"/>
        <v>35.2</v>
      </c>
      <c r="M64" s="275">
        <f t="shared" si="17"/>
        <v>2464</v>
      </c>
      <c r="N64" s="287">
        <v>1</v>
      </c>
      <c r="O64" s="278">
        <v>8</v>
      </c>
      <c r="P64" s="278">
        <f t="shared" si="18"/>
        <v>960</v>
      </c>
      <c r="Q64" s="278"/>
      <c r="R64" s="301"/>
      <c r="S64" s="291">
        <f t="shared" si="2"/>
        <v>1056</v>
      </c>
      <c r="T64" s="300"/>
    </row>
    <row r="65" s="5" customFormat="1" ht="41.25" customHeight="1" spans="1:20">
      <c r="A65" s="264" t="s">
        <v>20</v>
      </c>
      <c r="B65" s="277" t="s">
        <v>118</v>
      </c>
      <c r="C65" s="277" t="s">
        <v>119</v>
      </c>
      <c r="D65" s="277" t="s">
        <v>120</v>
      </c>
      <c r="E65" s="278" t="s">
        <v>91</v>
      </c>
      <c r="F65" s="277" t="s">
        <v>25</v>
      </c>
      <c r="G65" s="279" t="s">
        <v>121</v>
      </c>
      <c r="H65" s="278">
        <v>32</v>
      </c>
      <c r="I65" s="278">
        <v>2</v>
      </c>
      <c r="J65" s="278">
        <v>146</v>
      </c>
      <c r="K65" s="278">
        <v>1.2</v>
      </c>
      <c r="L65" s="278">
        <f t="shared" si="16"/>
        <v>38.4</v>
      </c>
      <c r="M65" s="275">
        <f t="shared" si="17"/>
        <v>2688</v>
      </c>
      <c r="N65" s="287">
        <v>1</v>
      </c>
      <c r="O65" s="278">
        <v>8</v>
      </c>
      <c r="P65" s="278">
        <f t="shared" si="18"/>
        <v>960</v>
      </c>
      <c r="Q65" s="277">
        <f>M65+P65+M66</f>
        <v>6336</v>
      </c>
      <c r="R65" s="278"/>
      <c r="S65" s="291">
        <f t="shared" si="2"/>
        <v>1152</v>
      </c>
      <c r="T65" s="300">
        <v>2304</v>
      </c>
    </row>
    <row r="66" s="5" customFormat="1" ht="35" customHeight="1" spans="1:20">
      <c r="A66" s="264"/>
      <c r="B66" s="277" t="s">
        <v>118</v>
      </c>
      <c r="C66" s="277" t="s">
        <v>119</v>
      </c>
      <c r="D66" s="277" t="s">
        <v>120</v>
      </c>
      <c r="E66" s="278" t="s">
        <v>91</v>
      </c>
      <c r="F66" s="277" t="s">
        <v>27</v>
      </c>
      <c r="G66" s="279" t="s">
        <v>122</v>
      </c>
      <c r="H66" s="278">
        <v>32</v>
      </c>
      <c r="I66" s="278">
        <v>2</v>
      </c>
      <c r="J66" s="278">
        <v>142</v>
      </c>
      <c r="K66" s="278">
        <v>1.2</v>
      </c>
      <c r="L66" s="278">
        <f t="shared" si="16"/>
        <v>38.4</v>
      </c>
      <c r="M66" s="275">
        <f t="shared" si="17"/>
        <v>2688</v>
      </c>
      <c r="N66" s="287">
        <v>1</v>
      </c>
      <c r="O66" s="278">
        <v>0</v>
      </c>
      <c r="P66" s="278">
        <f t="shared" si="18"/>
        <v>0</v>
      </c>
      <c r="Q66" s="278"/>
      <c r="R66" s="278"/>
      <c r="S66" s="291">
        <f t="shared" si="2"/>
        <v>1152</v>
      </c>
      <c r="T66" s="300"/>
    </row>
    <row r="67" s="5" customFormat="1" ht="35" customHeight="1" spans="1:20">
      <c r="A67" s="264" t="s">
        <v>20</v>
      </c>
      <c r="B67" s="277" t="s">
        <v>123</v>
      </c>
      <c r="C67" s="277" t="s">
        <v>124</v>
      </c>
      <c r="D67" s="277" t="s">
        <v>125</v>
      </c>
      <c r="E67" s="278" t="s">
        <v>91</v>
      </c>
      <c r="F67" s="277" t="s">
        <v>25</v>
      </c>
      <c r="G67" s="279" t="s">
        <v>94</v>
      </c>
      <c r="H67" s="278">
        <v>16</v>
      </c>
      <c r="I67" s="278">
        <v>2.5</v>
      </c>
      <c r="J67" s="278">
        <v>110</v>
      </c>
      <c r="K67" s="278">
        <v>1.1</v>
      </c>
      <c r="L67" s="278">
        <f t="shared" si="16"/>
        <v>17.6</v>
      </c>
      <c r="M67" s="275">
        <f t="shared" si="17"/>
        <v>1232</v>
      </c>
      <c r="N67" s="287">
        <v>1</v>
      </c>
      <c r="O67" s="278">
        <v>4</v>
      </c>
      <c r="P67" s="278">
        <f t="shared" si="18"/>
        <v>480</v>
      </c>
      <c r="Q67" s="278">
        <f t="shared" ref="Q67:Q72" si="19">M67+P67</f>
        <v>1712</v>
      </c>
      <c r="R67" s="278"/>
      <c r="S67" s="291">
        <f t="shared" si="2"/>
        <v>528</v>
      </c>
      <c r="T67" s="300"/>
    </row>
    <row r="68" s="5" customFormat="1" ht="35" customHeight="1" spans="1:20">
      <c r="A68" s="264" t="s">
        <v>20</v>
      </c>
      <c r="B68" s="277" t="s">
        <v>126</v>
      </c>
      <c r="C68" s="277" t="s">
        <v>124</v>
      </c>
      <c r="D68" s="277" t="s">
        <v>125</v>
      </c>
      <c r="E68" s="278" t="s">
        <v>91</v>
      </c>
      <c r="F68" s="277" t="s">
        <v>25</v>
      </c>
      <c r="G68" s="279" t="s">
        <v>94</v>
      </c>
      <c r="H68" s="278">
        <v>16</v>
      </c>
      <c r="I68" s="278">
        <v>2.5</v>
      </c>
      <c r="J68" s="278">
        <v>110</v>
      </c>
      <c r="K68" s="278">
        <v>1.1</v>
      </c>
      <c r="L68" s="278">
        <f t="shared" si="16"/>
        <v>17.6</v>
      </c>
      <c r="M68" s="275">
        <f t="shared" si="17"/>
        <v>1232</v>
      </c>
      <c r="N68" s="287">
        <v>1</v>
      </c>
      <c r="O68" s="278">
        <v>4</v>
      </c>
      <c r="P68" s="278">
        <f t="shared" si="18"/>
        <v>480</v>
      </c>
      <c r="Q68" s="278">
        <f t="shared" si="19"/>
        <v>1712</v>
      </c>
      <c r="R68" s="278"/>
      <c r="S68" s="291">
        <f t="shared" ref="S68:S80" si="20">L68*30</f>
        <v>528</v>
      </c>
      <c r="T68" s="300"/>
    </row>
    <row r="69" s="5" customFormat="1" ht="35" customHeight="1" spans="1:19">
      <c r="A69" s="159" t="s">
        <v>20</v>
      </c>
      <c r="B69" s="277" t="s">
        <v>86</v>
      </c>
      <c r="C69" s="277" t="s">
        <v>127</v>
      </c>
      <c r="D69" s="277" t="s">
        <v>128</v>
      </c>
      <c r="E69" s="278" t="s">
        <v>24</v>
      </c>
      <c r="F69" s="277" t="s">
        <v>25</v>
      </c>
      <c r="G69" s="279" t="s">
        <v>54</v>
      </c>
      <c r="H69" s="278">
        <v>16</v>
      </c>
      <c r="I69" s="278">
        <v>2</v>
      </c>
      <c r="J69" s="278">
        <v>98</v>
      </c>
      <c r="K69" s="288">
        <v>1.1</v>
      </c>
      <c r="L69" s="278">
        <f t="shared" si="16"/>
        <v>17.6</v>
      </c>
      <c r="M69" s="275">
        <f t="shared" si="17"/>
        <v>1232</v>
      </c>
      <c r="N69" s="287">
        <v>1</v>
      </c>
      <c r="O69" s="278">
        <v>4</v>
      </c>
      <c r="P69" s="278">
        <f t="shared" si="18"/>
        <v>480</v>
      </c>
      <c r="Q69" s="278">
        <f t="shared" si="19"/>
        <v>1712</v>
      </c>
      <c r="R69" s="301"/>
      <c r="S69" s="291">
        <f t="shared" si="20"/>
        <v>528</v>
      </c>
    </row>
    <row r="70" s="5" customFormat="1" ht="35" customHeight="1" spans="1:19">
      <c r="A70" s="159" t="s">
        <v>20</v>
      </c>
      <c r="B70" s="277" t="s">
        <v>129</v>
      </c>
      <c r="C70" s="277" t="s">
        <v>127</v>
      </c>
      <c r="D70" s="277" t="s">
        <v>128</v>
      </c>
      <c r="E70" s="278" t="s">
        <v>24</v>
      </c>
      <c r="F70" s="277" t="s">
        <v>25</v>
      </c>
      <c r="G70" s="279" t="s">
        <v>54</v>
      </c>
      <c r="H70" s="278">
        <v>16</v>
      </c>
      <c r="I70" s="278">
        <v>2</v>
      </c>
      <c r="J70" s="278">
        <v>98</v>
      </c>
      <c r="K70" s="288">
        <v>1.1</v>
      </c>
      <c r="L70" s="278">
        <f t="shared" si="16"/>
        <v>17.6</v>
      </c>
      <c r="M70" s="275">
        <f t="shared" si="17"/>
        <v>1232</v>
      </c>
      <c r="N70" s="287">
        <v>1</v>
      </c>
      <c r="O70" s="278">
        <v>4</v>
      </c>
      <c r="P70" s="278">
        <f t="shared" si="18"/>
        <v>480</v>
      </c>
      <c r="Q70" s="278">
        <f t="shared" si="19"/>
        <v>1712</v>
      </c>
      <c r="R70" s="301"/>
      <c r="S70" s="291">
        <f t="shared" si="20"/>
        <v>528</v>
      </c>
    </row>
    <row r="71" s="5" customFormat="1" ht="35" customHeight="1" spans="1:19">
      <c r="A71" s="264" t="s">
        <v>20</v>
      </c>
      <c r="B71" s="277" t="s">
        <v>130</v>
      </c>
      <c r="C71" s="277" t="s">
        <v>131</v>
      </c>
      <c r="D71" s="277" t="s">
        <v>132</v>
      </c>
      <c r="E71" s="278" t="s">
        <v>91</v>
      </c>
      <c r="F71" s="277" t="s">
        <v>25</v>
      </c>
      <c r="G71" s="279" t="s">
        <v>94</v>
      </c>
      <c r="H71" s="278">
        <v>26</v>
      </c>
      <c r="I71" s="278">
        <v>2.5</v>
      </c>
      <c r="J71" s="278">
        <v>106</v>
      </c>
      <c r="K71" s="278">
        <v>1.1</v>
      </c>
      <c r="L71" s="278">
        <f t="shared" si="16"/>
        <v>28.6</v>
      </c>
      <c r="M71" s="275">
        <f t="shared" si="17"/>
        <v>2002</v>
      </c>
      <c r="N71" s="287">
        <v>1</v>
      </c>
      <c r="O71" s="278">
        <v>7</v>
      </c>
      <c r="P71" s="278">
        <f t="shared" si="18"/>
        <v>840</v>
      </c>
      <c r="Q71" s="278">
        <f t="shared" si="19"/>
        <v>2842</v>
      </c>
      <c r="R71" s="278"/>
      <c r="S71" s="291">
        <f t="shared" si="20"/>
        <v>858</v>
      </c>
    </row>
    <row r="72" s="5" customFormat="1" ht="35" customHeight="1" spans="1:19">
      <c r="A72" s="264" t="s">
        <v>20</v>
      </c>
      <c r="B72" s="277" t="s">
        <v>133</v>
      </c>
      <c r="C72" s="277" t="s">
        <v>131</v>
      </c>
      <c r="D72" s="277" t="s">
        <v>132</v>
      </c>
      <c r="E72" s="278" t="s">
        <v>91</v>
      </c>
      <c r="F72" s="277" t="s">
        <v>25</v>
      </c>
      <c r="G72" s="279" t="s">
        <v>94</v>
      </c>
      <c r="H72" s="278">
        <v>14</v>
      </c>
      <c r="I72" s="278">
        <v>2.5</v>
      </c>
      <c r="J72" s="278">
        <v>106</v>
      </c>
      <c r="K72" s="278">
        <v>1.1</v>
      </c>
      <c r="L72" s="278">
        <f t="shared" si="16"/>
        <v>15.4</v>
      </c>
      <c r="M72" s="275">
        <f t="shared" si="17"/>
        <v>1078</v>
      </c>
      <c r="N72" s="287">
        <v>1</v>
      </c>
      <c r="O72" s="278">
        <v>3</v>
      </c>
      <c r="P72" s="278">
        <f t="shared" si="18"/>
        <v>360</v>
      </c>
      <c r="Q72" s="278">
        <f t="shared" si="19"/>
        <v>1438</v>
      </c>
      <c r="R72" s="278"/>
      <c r="S72" s="291">
        <f t="shared" si="20"/>
        <v>462</v>
      </c>
    </row>
    <row r="73" s="5" customFormat="1" ht="35" customHeight="1" spans="1:20">
      <c r="A73" s="256" t="s">
        <v>20</v>
      </c>
      <c r="B73" s="277" t="s">
        <v>80</v>
      </c>
      <c r="C73" s="277" t="s">
        <v>134</v>
      </c>
      <c r="D73" s="277" t="s">
        <v>82</v>
      </c>
      <c r="E73" s="278" t="s">
        <v>91</v>
      </c>
      <c r="F73" s="277" t="s">
        <v>25</v>
      </c>
      <c r="G73" s="279" t="s">
        <v>92</v>
      </c>
      <c r="H73" s="278">
        <v>48</v>
      </c>
      <c r="I73" s="278">
        <v>3.5</v>
      </c>
      <c r="J73" s="278">
        <v>106</v>
      </c>
      <c r="K73" s="278">
        <v>1.1</v>
      </c>
      <c r="L73" s="278">
        <f t="shared" si="16"/>
        <v>52.8</v>
      </c>
      <c r="M73" s="275">
        <f t="shared" si="17"/>
        <v>3696</v>
      </c>
      <c r="N73" s="287">
        <v>1</v>
      </c>
      <c r="O73" s="278">
        <v>8</v>
      </c>
      <c r="P73" s="278">
        <f t="shared" si="18"/>
        <v>960</v>
      </c>
      <c r="Q73" s="304">
        <f>M73+M74+M75+P73</f>
        <v>12048</v>
      </c>
      <c r="R73" s="305"/>
      <c r="S73" s="291">
        <f t="shared" si="20"/>
        <v>1584</v>
      </c>
      <c r="T73" s="300">
        <v>4752</v>
      </c>
    </row>
    <row r="74" s="5" customFormat="1" ht="35" customHeight="1" spans="1:20">
      <c r="A74" s="261"/>
      <c r="B74" s="277" t="s">
        <v>80</v>
      </c>
      <c r="C74" s="277" t="s">
        <v>134</v>
      </c>
      <c r="D74" s="277" t="s">
        <v>82</v>
      </c>
      <c r="E74" s="278" t="s">
        <v>91</v>
      </c>
      <c r="F74" s="277" t="s">
        <v>27</v>
      </c>
      <c r="G74" s="279" t="s">
        <v>93</v>
      </c>
      <c r="H74" s="278">
        <v>48</v>
      </c>
      <c r="I74" s="278">
        <v>3.5</v>
      </c>
      <c r="J74" s="278">
        <v>100</v>
      </c>
      <c r="K74" s="278">
        <v>1.1</v>
      </c>
      <c r="L74" s="278">
        <f t="shared" si="16"/>
        <v>52.8</v>
      </c>
      <c r="M74" s="275">
        <f t="shared" si="17"/>
        <v>3696</v>
      </c>
      <c r="N74" s="287">
        <v>1</v>
      </c>
      <c r="O74" s="278">
        <v>0</v>
      </c>
      <c r="P74" s="278">
        <f t="shared" si="18"/>
        <v>0</v>
      </c>
      <c r="Q74" s="306"/>
      <c r="R74" s="306"/>
      <c r="S74" s="291">
        <f t="shared" si="20"/>
        <v>1584</v>
      </c>
      <c r="T74" s="300"/>
    </row>
    <row r="75" s="5" customFormat="1" ht="35" customHeight="1" spans="1:20">
      <c r="A75" s="263"/>
      <c r="B75" s="277" t="s">
        <v>80</v>
      </c>
      <c r="C75" s="277" t="s">
        <v>134</v>
      </c>
      <c r="D75" s="277" t="s">
        <v>82</v>
      </c>
      <c r="E75" s="278" t="s">
        <v>91</v>
      </c>
      <c r="F75" s="277" t="s">
        <v>29</v>
      </c>
      <c r="G75" s="279" t="s">
        <v>100</v>
      </c>
      <c r="H75" s="278">
        <v>48</v>
      </c>
      <c r="I75" s="278">
        <v>3.5</v>
      </c>
      <c r="J75" s="278">
        <v>108</v>
      </c>
      <c r="K75" s="278">
        <v>1.1</v>
      </c>
      <c r="L75" s="278">
        <f t="shared" si="16"/>
        <v>52.8</v>
      </c>
      <c r="M75" s="275">
        <f t="shared" si="17"/>
        <v>3696</v>
      </c>
      <c r="N75" s="287">
        <v>1</v>
      </c>
      <c r="O75" s="278">
        <v>0</v>
      </c>
      <c r="P75" s="278">
        <f t="shared" si="18"/>
        <v>0</v>
      </c>
      <c r="Q75" s="307"/>
      <c r="R75" s="307"/>
      <c r="S75" s="291">
        <f t="shared" si="20"/>
        <v>1584</v>
      </c>
      <c r="T75" s="300"/>
    </row>
    <row r="76" s="5" customFormat="1" ht="39.4" customHeight="1" spans="1:20">
      <c r="A76" s="256" t="s">
        <v>20</v>
      </c>
      <c r="B76" s="277" t="s">
        <v>135</v>
      </c>
      <c r="C76" s="277" t="s">
        <v>136</v>
      </c>
      <c r="D76" s="277" t="s">
        <v>137</v>
      </c>
      <c r="E76" s="278" t="s">
        <v>91</v>
      </c>
      <c r="F76" s="277" t="s">
        <v>25</v>
      </c>
      <c r="G76" s="279" t="s">
        <v>121</v>
      </c>
      <c r="H76" s="278">
        <v>32</v>
      </c>
      <c r="I76" s="278">
        <v>4</v>
      </c>
      <c r="J76" s="278">
        <v>157</v>
      </c>
      <c r="K76" s="278">
        <v>1.2</v>
      </c>
      <c r="L76" s="278">
        <f t="shared" si="16"/>
        <v>38.4</v>
      </c>
      <c r="M76" s="275">
        <f t="shared" si="17"/>
        <v>2688</v>
      </c>
      <c r="N76" s="287">
        <v>1</v>
      </c>
      <c r="O76" s="278">
        <v>6</v>
      </c>
      <c r="P76" s="278">
        <f t="shared" si="18"/>
        <v>720</v>
      </c>
      <c r="Q76" s="305">
        <f>P76+M76+M77</f>
        <v>6096</v>
      </c>
      <c r="R76" s="278"/>
      <c r="S76" s="291">
        <f t="shared" si="20"/>
        <v>1152</v>
      </c>
      <c r="T76" s="300">
        <v>2304</v>
      </c>
    </row>
    <row r="77" s="5" customFormat="1" ht="35" customHeight="1" spans="1:20">
      <c r="A77" s="263"/>
      <c r="B77" s="277" t="s">
        <v>135</v>
      </c>
      <c r="C77" s="277" t="s">
        <v>136</v>
      </c>
      <c r="D77" s="277" t="s">
        <v>137</v>
      </c>
      <c r="E77" s="278" t="s">
        <v>91</v>
      </c>
      <c r="F77" s="277" t="s">
        <v>27</v>
      </c>
      <c r="G77" s="279" t="s">
        <v>122</v>
      </c>
      <c r="H77" s="278">
        <v>32</v>
      </c>
      <c r="I77" s="278">
        <v>4</v>
      </c>
      <c r="J77" s="278">
        <v>146</v>
      </c>
      <c r="K77" s="278">
        <v>1.2</v>
      </c>
      <c r="L77" s="278">
        <f t="shared" si="16"/>
        <v>38.4</v>
      </c>
      <c r="M77" s="275">
        <f t="shared" si="17"/>
        <v>2688</v>
      </c>
      <c r="N77" s="287">
        <v>1</v>
      </c>
      <c r="O77" s="278">
        <v>0</v>
      </c>
      <c r="P77" s="278">
        <f t="shared" si="18"/>
        <v>0</v>
      </c>
      <c r="Q77" s="307"/>
      <c r="R77" s="278"/>
      <c r="S77" s="291">
        <f t="shared" si="20"/>
        <v>1152</v>
      </c>
      <c r="T77" s="300"/>
    </row>
    <row r="78" s="5" customFormat="1" ht="43.15" customHeight="1" spans="1:20">
      <c r="A78" s="302" t="s">
        <v>20</v>
      </c>
      <c r="B78" s="277" t="s">
        <v>138</v>
      </c>
      <c r="C78" s="277" t="s">
        <v>136</v>
      </c>
      <c r="D78" s="277" t="s">
        <v>137</v>
      </c>
      <c r="E78" s="278" t="s">
        <v>91</v>
      </c>
      <c r="F78" s="277" t="s">
        <v>25</v>
      </c>
      <c r="G78" s="279" t="s">
        <v>121</v>
      </c>
      <c r="H78" s="278">
        <v>20</v>
      </c>
      <c r="I78" s="278">
        <v>4</v>
      </c>
      <c r="J78" s="278">
        <v>157</v>
      </c>
      <c r="K78" s="278">
        <v>1.2</v>
      </c>
      <c r="L78" s="278">
        <f t="shared" si="16"/>
        <v>24</v>
      </c>
      <c r="M78" s="275">
        <f t="shared" si="17"/>
        <v>1680</v>
      </c>
      <c r="N78" s="287">
        <v>1</v>
      </c>
      <c r="O78" s="278">
        <v>3</v>
      </c>
      <c r="P78" s="278">
        <f t="shared" si="18"/>
        <v>360</v>
      </c>
      <c r="Q78" s="305">
        <f>P78+M78+M79</f>
        <v>3720</v>
      </c>
      <c r="R78" s="278"/>
      <c r="S78" s="291">
        <f t="shared" si="20"/>
        <v>720</v>
      </c>
      <c r="T78" s="300">
        <v>1440</v>
      </c>
    </row>
    <row r="79" s="5" customFormat="1" ht="35" customHeight="1" spans="1:20">
      <c r="A79" s="303"/>
      <c r="B79" s="277" t="s">
        <v>138</v>
      </c>
      <c r="C79" s="277" t="s">
        <v>136</v>
      </c>
      <c r="D79" s="277" t="s">
        <v>137</v>
      </c>
      <c r="E79" s="278" t="s">
        <v>91</v>
      </c>
      <c r="F79" s="277" t="s">
        <v>27</v>
      </c>
      <c r="G79" s="279" t="s">
        <v>122</v>
      </c>
      <c r="H79" s="278">
        <v>20</v>
      </c>
      <c r="I79" s="278">
        <v>4</v>
      </c>
      <c r="J79" s="278">
        <v>146</v>
      </c>
      <c r="K79" s="278">
        <v>1.2</v>
      </c>
      <c r="L79" s="278">
        <f t="shared" si="16"/>
        <v>24</v>
      </c>
      <c r="M79" s="275">
        <f t="shared" si="17"/>
        <v>1680</v>
      </c>
      <c r="N79" s="287">
        <v>1</v>
      </c>
      <c r="O79" s="278">
        <v>0</v>
      </c>
      <c r="P79" s="278">
        <f t="shared" si="18"/>
        <v>0</v>
      </c>
      <c r="Q79" s="307"/>
      <c r="R79" s="278"/>
      <c r="S79" s="291">
        <f t="shared" si="20"/>
        <v>720</v>
      </c>
      <c r="T79" s="300"/>
    </row>
    <row r="80" customHeight="1" spans="1:19">
      <c r="A80" s="202" t="s">
        <v>20</v>
      </c>
      <c r="B80" s="203" t="s">
        <v>139</v>
      </c>
      <c r="C80" s="203" t="s">
        <v>140</v>
      </c>
      <c r="D80" s="203" t="s">
        <v>141</v>
      </c>
      <c r="E80" s="203" t="s">
        <v>91</v>
      </c>
      <c r="F80" s="203" t="s">
        <v>25</v>
      </c>
      <c r="G80" s="203" t="s">
        <v>142</v>
      </c>
      <c r="H80" s="203">
        <v>32</v>
      </c>
      <c r="I80" s="203">
        <v>2</v>
      </c>
      <c r="J80" s="203">
        <v>96</v>
      </c>
      <c r="K80" s="208">
        <v>1.1</v>
      </c>
      <c r="L80" s="208">
        <f t="shared" si="16"/>
        <v>35.2</v>
      </c>
      <c r="M80" s="208">
        <f t="shared" si="17"/>
        <v>2464</v>
      </c>
      <c r="N80" s="202">
        <v>1</v>
      </c>
      <c r="O80" s="202">
        <v>8</v>
      </c>
      <c r="P80" s="208">
        <f t="shared" si="18"/>
        <v>960</v>
      </c>
      <c r="Q80" s="202">
        <v>3424</v>
      </c>
      <c r="R80" s="209"/>
      <c r="S80" s="291">
        <f t="shared" si="20"/>
        <v>1056</v>
      </c>
    </row>
    <row r="81" customHeight="1" spans="19:19">
      <c r="S81" s="3">
        <v>69810</v>
      </c>
    </row>
  </sheetData>
  <mergeCells count="156">
    <mergeCell ref="A1:R1"/>
    <mergeCell ref="A3:A5"/>
    <mergeCell ref="A6:A11"/>
    <mergeCell ref="A12:A14"/>
    <mergeCell ref="A15:A17"/>
    <mergeCell ref="A20:A22"/>
    <mergeCell ref="A23:A25"/>
    <mergeCell ref="A26:A27"/>
    <mergeCell ref="A28:A29"/>
    <mergeCell ref="A30:A31"/>
    <mergeCell ref="A32:A33"/>
    <mergeCell ref="A34:A35"/>
    <mergeCell ref="A36:A38"/>
    <mergeCell ref="A40:A42"/>
    <mergeCell ref="A45:A46"/>
    <mergeCell ref="A49:A50"/>
    <mergeCell ref="A51:A52"/>
    <mergeCell ref="A53:A55"/>
    <mergeCell ref="A56:A57"/>
    <mergeCell ref="A58:A59"/>
    <mergeCell ref="A61:A62"/>
    <mergeCell ref="A63:A64"/>
    <mergeCell ref="A65:A66"/>
    <mergeCell ref="A73:A75"/>
    <mergeCell ref="A76:A77"/>
    <mergeCell ref="A78:A79"/>
    <mergeCell ref="B3:B5"/>
    <mergeCell ref="B6:B11"/>
    <mergeCell ref="B12:B14"/>
    <mergeCell ref="B15:B17"/>
    <mergeCell ref="B20:B22"/>
    <mergeCell ref="B23:B25"/>
    <mergeCell ref="B26:B27"/>
    <mergeCell ref="B28:B29"/>
    <mergeCell ref="B30:B31"/>
    <mergeCell ref="B32:B33"/>
    <mergeCell ref="B34:B35"/>
    <mergeCell ref="B36:B38"/>
    <mergeCell ref="B40:B42"/>
    <mergeCell ref="B45:B46"/>
    <mergeCell ref="N3:N5"/>
    <mergeCell ref="N6:N8"/>
    <mergeCell ref="N9:N11"/>
    <mergeCell ref="N12:N14"/>
    <mergeCell ref="N15:N17"/>
    <mergeCell ref="N20:N22"/>
    <mergeCell ref="N23:N25"/>
    <mergeCell ref="N26:N27"/>
    <mergeCell ref="N28:N29"/>
    <mergeCell ref="N30:N31"/>
    <mergeCell ref="N32:N33"/>
    <mergeCell ref="N34:N35"/>
    <mergeCell ref="N36:N38"/>
    <mergeCell ref="N40:N42"/>
    <mergeCell ref="N45:N46"/>
    <mergeCell ref="O3:O5"/>
    <mergeCell ref="O6:O8"/>
    <mergeCell ref="O9:O11"/>
    <mergeCell ref="O12:O14"/>
    <mergeCell ref="O15:O17"/>
    <mergeCell ref="O20:O22"/>
    <mergeCell ref="O23:O25"/>
    <mergeCell ref="O26:O27"/>
    <mergeCell ref="O28:O29"/>
    <mergeCell ref="O30:O31"/>
    <mergeCell ref="O32:O33"/>
    <mergeCell ref="O34:O35"/>
    <mergeCell ref="O36:O38"/>
    <mergeCell ref="O40:O42"/>
    <mergeCell ref="O45:O46"/>
    <mergeCell ref="P3:P5"/>
    <mergeCell ref="P6:P8"/>
    <mergeCell ref="P9:P11"/>
    <mergeCell ref="P12:P14"/>
    <mergeCell ref="P15:P17"/>
    <mergeCell ref="P20:P22"/>
    <mergeCell ref="P23:P25"/>
    <mergeCell ref="P26:P27"/>
    <mergeCell ref="P28:P29"/>
    <mergeCell ref="P30:P31"/>
    <mergeCell ref="P32:P33"/>
    <mergeCell ref="P34:P35"/>
    <mergeCell ref="P36:P38"/>
    <mergeCell ref="P40:P42"/>
    <mergeCell ref="P45:P46"/>
    <mergeCell ref="Q3:Q5"/>
    <mergeCell ref="Q6:Q11"/>
    <mergeCell ref="Q12:Q14"/>
    <mergeCell ref="Q15:Q17"/>
    <mergeCell ref="Q20:Q22"/>
    <mergeCell ref="Q23:Q25"/>
    <mergeCell ref="Q26:Q27"/>
    <mergeCell ref="Q28:Q29"/>
    <mergeCell ref="Q30:Q31"/>
    <mergeCell ref="Q32:Q33"/>
    <mergeCell ref="Q34:Q35"/>
    <mergeCell ref="Q36:Q38"/>
    <mergeCell ref="Q40:Q42"/>
    <mergeCell ref="Q45:Q46"/>
    <mergeCell ref="Q51:Q52"/>
    <mergeCell ref="Q53:Q55"/>
    <mergeCell ref="Q56:Q57"/>
    <mergeCell ref="Q58:Q59"/>
    <mergeCell ref="Q61:Q62"/>
    <mergeCell ref="Q63:Q64"/>
    <mergeCell ref="Q65:Q66"/>
    <mergeCell ref="Q73:Q75"/>
    <mergeCell ref="Q76:Q77"/>
    <mergeCell ref="Q78:Q79"/>
    <mergeCell ref="R3:R5"/>
    <mergeCell ref="R6:R11"/>
    <mergeCell ref="R12:R14"/>
    <mergeCell ref="R15:R17"/>
    <mergeCell ref="R20:R22"/>
    <mergeCell ref="R23:R25"/>
    <mergeCell ref="R26:R27"/>
    <mergeCell ref="R30:R31"/>
    <mergeCell ref="R32:R33"/>
    <mergeCell ref="R34:R35"/>
    <mergeCell ref="R36:R38"/>
    <mergeCell ref="R40:R42"/>
    <mergeCell ref="R45:R46"/>
    <mergeCell ref="R49:R50"/>
    <mergeCell ref="R51:R52"/>
    <mergeCell ref="R53:R55"/>
    <mergeCell ref="R56:R57"/>
    <mergeCell ref="R58:R59"/>
    <mergeCell ref="R61:R62"/>
    <mergeCell ref="R63:R64"/>
    <mergeCell ref="R65:R66"/>
    <mergeCell ref="R73:R75"/>
    <mergeCell ref="T3:T5"/>
    <mergeCell ref="T6:T11"/>
    <mergeCell ref="T12:T14"/>
    <mergeCell ref="T15:T17"/>
    <mergeCell ref="T20:T22"/>
    <mergeCell ref="T23:T25"/>
    <mergeCell ref="T26:T27"/>
    <mergeCell ref="T28:T29"/>
    <mergeCell ref="T30:T31"/>
    <mergeCell ref="T34:T35"/>
    <mergeCell ref="T36:T38"/>
    <mergeCell ref="T40:T42"/>
    <mergeCell ref="T45:T46"/>
    <mergeCell ref="T49:T50"/>
    <mergeCell ref="T51:T52"/>
    <mergeCell ref="T53:T55"/>
    <mergeCell ref="T56:T57"/>
    <mergeCell ref="T58:T59"/>
    <mergeCell ref="T61:T62"/>
    <mergeCell ref="T63:T64"/>
    <mergeCell ref="T65:T66"/>
    <mergeCell ref="T67:T68"/>
    <mergeCell ref="T73:T75"/>
    <mergeCell ref="T76:T77"/>
    <mergeCell ref="T78:T79"/>
  </mergeCells>
  <pageMargins left="0.30625" right="0.196527777777778" top="0.160416666666667" bottom="0.160416666666667" header="0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pane ySplit="2" topLeftCell="A30" activePane="bottomLeft" state="frozen"/>
      <selection/>
      <selection pane="bottomLeft" activeCell="C19" sqref="C19"/>
    </sheetView>
  </sheetViews>
  <sheetFormatPr defaultColWidth="9" defaultRowHeight="13.5"/>
  <cols>
    <col min="1" max="1" width="13.3982300884956" style="165" customWidth="1"/>
    <col min="2" max="2" width="10.4690265486726" style="165" customWidth="1"/>
    <col min="3" max="3" width="11.8672566371681" style="165" customWidth="1"/>
    <col min="4" max="4" width="17.2654867256637" style="165" customWidth="1"/>
    <col min="5" max="5" width="15.7345132743363" style="165" customWidth="1"/>
    <col min="6" max="6" width="7.86725663716814" style="165" customWidth="1"/>
    <col min="7" max="7" width="10.4690265486726" style="165" customWidth="1"/>
    <col min="8" max="8" width="10.8672566371681" style="165" customWidth="1"/>
    <col min="9" max="9" width="11.8672566371681" style="165" customWidth="1"/>
    <col min="10" max="10" width="11.7345132743363" style="165" customWidth="1"/>
    <col min="11" max="11" width="11.4690265486726" style="165" customWidth="1"/>
    <col min="12" max="12" width="12.1327433628319" style="227" customWidth="1"/>
    <col min="13" max="16384" width="9" style="31"/>
  </cols>
  <sheetData>
    <row r="1" s="225" customFormat="1" ht="34" customHeight="1" spans="1:12">
      <c r="A1" s="228" t="s">
        <v>143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ht="30" customHeight="1" spans="1:12">
      <c r="A2" s="229" t="s">
        <v>144</v>
      </c>
      <c r="B2" s="229" t="s">
        <v>145</v>
      </c>
      <c r="C2" s="168" t="s">
        <v>3</v>
      </c>
      <c r="D2" s="168" t="s">
        <v>4</v>
      </c>
      <c r="E2" s="168" t="s">
        <v>7</v>
      </c>
      <c r="F2" s="168" t="s">
        <v>146</v>
      </c>
      <c r="G2" s="168" t="s">
        <v>147</v>
      </c>
      <c r="H2" s="168" t="s">
        <v>148</v>
      </c>
      <c r="I2" s="168" t="s">
        <v>149</v>
      </c>
      <c r="J2" s="168" t="s">
        <v>150</v>
      </c>
      <c r="K2" s="168" t="s">
        <v>151</v>
      </c>
      <c r="L2" s="172" t="s">
        <v>152</v>
      </c>
    </row>
    <row r="3" s="226" customFormat="1" ht="30" customHeight="1" spans="1:13">
      <c r="A3" s="230" t="s">
        <v>20</v>
      </c>
      <c r="B3" s="231" t="s">
        <v>67</v>
      </c>
      <c r="C3" s="62" t="s">
        <v>44</v>
      </c>
      <c r="D3" s="62" t="s">
        <v>45</v>
      </c>
      <c r="E3" s="183" t="s">
        <v>153</v>
      </c>
      <c r="F3" s="231">
        <v>6</v>
      </c>
      <c r="G3" s="231">
        <v>2</v>
      </c>
      <c r="H3" s="231">
        <v>1</v>
      </c>
      <c r="I3" s="183">
        <f>F3*G3*H3</f>
        <v>12</v>
      </c>
      <c r="J3" s="183">
        <f t="shared" ref="J3:J15" si="0">I3*70</f>
        <v>840</v>
      </c>
      <c r="K3" s="206">
        <f>J3+J4+J5</f>
        <v>3360</v>
      </c>
      <c r="L3" s="241">
        <f t="shared" ref="L3:L16" si="1">I3*30</f>
        <v>360</v>
      </c>
      <c r="M3" s="175">
        <v>1440</v>
      </c>
    </row>
    <row r="4" s="226" customFormat="1" ht="30" customHeight="1" spans="1:13">
      <c r="A4" s="232"/>
      <c r="B4" s="231" t="s">
        <v>67</v>
      </c>
      <c r="C4" s="62" t="s">
        <v>69</v>
      </c>
      <c r="D4" s="62" t="s">
        <v>70</v>
      </c>
      <c r="E4" s="183" t="s">
        <v>54</v>
      </c>
      <c r="F4" s="231">
        <v>6</v>
      </c>
      <c r="G4" s="231">
        <v>2</v>
      </c>
      <c r="H4" s="231">
        <v>1</v>
      </c>
      <c r="I4" s="183">
        <f>F4*G4*H4</f>
        <v>12</v>
      </c>
      <c r="J4" s="183">
        <f t="shared" si="0"/>
        <v>840</v>
      </c>
      <c r="K4" s="242"/>
      <c r="L4" s="241">
        <f t="shared" si="1"/>
        <v>360</v>
      </c>
      <c r="M4" s="175"/>
    </row>
    <row r="5" s="226" customFormat="1" ht="30" customHeight="1" spans="1:13">
      <c r="A5" s="233"/>
      <c r="B5" s="231" t="s">
        <v>67</v>
      </c>
      <c r="C5" s="62" t="s">
        <v>68</v>
      </c>
      <c r="D5" s="62" t="s">
        <v>45</v>
      </c>
      <c r="E5" s="183" t="s">
        <v>54</v>
      </c>
      <c r="F5" s="231">
        <v>12</v>
      </c>
      <c r="G5" s="231">
        <v>2</v>
      </c>
      <c r="H5" s="231">
        <v>1</v>
      </c>
      <c r="I5" s="183">
        <f>F5*G5*H5</f>
        <v>24</v>
      </c>
      <c r="J5" s="183">
        <f t="shared" si="0"/>
        <v>1680</v>
      </c>
      <c r="K5" s="207"/>
      <c r="L5" s="241">
        <f t="shared" si="1"/>
        <v>720</v>
      </c>
      <c r="M5" s="175"/>
    </row>
    <row r="6" s="226" customFormat="1" ht="30" customHeight="1" spans="1:12">
      <c r="A6" s="63" t="s">
        <v>20</v>
      </c>
      <c r="B6" s="234" t="s">
        <v>43</v>
      </c>
      <c r="C6" s="62" t="s">
        <v>44</v>
      </c>
      <c r="D6" s="62" t="s">
        <v>45</v>
      </c>
      <c r="E6" s="183" t="s">
        <v>154</v>
      </c>
      <c r="F6" s="231">
        <v>6</v>
      </c>
      <c r="G6" s="231">
        <v>3</v>
      </c>
      <c r="H6" s="231">
        <v>1</v>
      </c>
      <c r="I6" s="183">
        <v>18</v>
      </c>
      <c r="J6" s="183">
        <f t="shared" si="0"/>
        <v>1260</v>
      </c>
      <c r="K6" s="183">
        <f>J6</f>
        <v>1260</v>
      </c>
      <c r="L6" s="241">
        <f t="shared" si="1"/>
        <v>540</v>
      </c>
    </row>
    <row r="7" s="226" customFormat="1" ht="30" customHeight="1" spans="1:12">
      <c r="A7" s="63" t="s">
        <v>20</v>
      </c>
      <c r="B7" s="231" t="s">
        <v>40</v>
      </c>
      <c r="C7" s="62" t="s">
        <v>41</v>
      </c>
      <c r="D7" s="62" t="s">
        <v>42</v>
      </c>
      <c r="E7" s="183" t="s">
        <v>30</v>
      </c>
      <c r="F7" s="231">
        <v>8</v>
      </c>
      <c r="G7" s="231">
        <v>2</v>
      </c>
      <c r="H7" s="231">
        <v>1</v>
      </c>
      <c r="I7" s="183">
        <f t="shared" ref="I7:I22" si="2">F7*G7*H7</f>
        <v>16</v>
      </c>
      <c r="J7" s="183">
        <f t="shared" si="0"/>
        <v>1120</v>
      </c>
      <c r="K7" s="183">
        <f>J7</f>
        <v>1120</v>
      </c>
      <c r="L7" s="241">
        <f t="shared" si="1"/>
        <v>480</v>
      </c>
    </row>
    <row r="8" s="226" customFormat="1" ht="30" customHeight="1" spans="1:13">
      <c r="A8" s="230" t="s">
        <v>20</v>
      </c>
      <c r="B8" s="231" t="s">
        <v>37</v>
      </c>
      <c r="C8" s="62" t="s">
        <v>38</v>
      </c>
      <c r="D8" s="62" t="s">
        <v>39</v>
      </c>
      <c r="E8" s="183" t="s">
        <v>155</v>
      </c>
      <c r="F8" s="231">
        <v>8</v>
      </c>
      <c r="G8" s="231">
        <v>5</v>
      </c>
      <c r="H8" s="231">
        <v>1</v>
      </c>
      <c r="I8" s="183">
        <f t="shared" si="2"/>
        <v>40</v>
      </c>
      <c r="J8" s="183">
        <f t="shared" si="0"/>
        <v>2800</v>
      </c>
      <c r="K8" s="206">
        <f>J8+J9</f>
        <v>3920</v>
      </c>
      <c r="L8" s="241">
        <f t="shared" si="1"/>
        <v>1200</v>
      </c>
      <c r="M8" s="175">
        <v>1680</v>
      </c>
    </row>
    <row r="9" s="226" customFormat="1" ht="30" customHeight="1" spans="1:13">
      <c r="A9" s="233"/>
      <c r="B9" s="231" t="s">
        <v>37</v>
      </c>
      <c r="C9" s="62" t="s">
        <v>38</v>
      </c>
      <c r="D9" s="62" t="s">
        <v>39</v>
      </c>
      <c r="E9" s="183" t="s">
        <v>30</v>
      </c>
      <c r="F9" s="231">
        <v>8</v>
      </c>
      <c r="G9" s="231">
        <v>2</v>
      </c>
      <c r="H9" s="231">
        <v>1</v>
      </c>
      <c r="I9" s="183">
        <f t="shared" si="2"/>
        <v>16</v>
      </c>
      <c r="J9" s="183">
        <f t="shared" si="0"/>
        <v>1120</v>
      </c>
      <c r="K9" s="207"/>
      <c r="L9" s="241">
        <f t="shared" si="1"/>
        <v>480</v>
      </c>
      <c r="M9" s="175"/>
    </row>
    <row r="10" s="226" customFormat="1" ht="30" customHeight="1" spans="1:12">
      <c r="A10" s="63" t="s">
        <v>20</v>
      </c>
      <c r="B10" s="231" t="s">
        <v>57</v>
      </c>
      <c r="C10" s="62" t="s">
        <v>58</v>
      </c>
      <c r="D10" s="62" t="s">
        <v>59</v>
      </c>
      <c r="E10" s="183" t="s">
        <v>60</v>
      </c>
      <c r="F10" s="231">
        <v>12</v>
      </c>
      <c r="G10" s="231">
        <v>2</v>
      </c>
      <c r="H10" s="231">
        <v>1</v>
      </c>
      <c r="I10" s="183">
        <f t="shared" si="2"/>
        <v>24</v>
      </c>
      <c r="J10" s="183">
        <f t="shared" si="0"/>
        <v>1680</v>
      </c>
      <c r="K10" s="231">
        <f>J10</f>
        <v>1680</v>
      </c>
      <c r="L10" s="241">
        <f t="shared" si="1"/>
        <v>720</v>
      </c>
    </row>
    <row r="11" s="226" customFormat="1" ht="30" customHeight="1" spans="1:12">
      <c r="A11" s="63" t="s">
        <v>20</v>
      </c>
      <c r="B11" s="231" t="s">
        <v>156</v>
      </c>
      <c r="C11" s="62" t="s">
        <v>58</v>
      </c>
      <c r="D11" s="62" t="s">
        <v>59</v>
      </c>
      <c r="E11" s="183" t="s">
        <v>54</v>
      </c>
      <c r="F11" s="231">
        <v>12</v>
      </c>
      <c r="G11" s="231">
        <v>2</v>
      </c>
      <c r="H11" s="231">
        <v>1</v>
      </c>
      <c r="I11" s="183">
        <f t="shared" si="2"/>
        <v>24</v>
      </c>
      <c r="J11" s="183">
        <f t="shared" si="0"/>
        <v>1680</v>
      </c>
      <c r="K11" s="183">
        <f>J11</f>
        <v>1680</v>
      </c>
      <c r="L11" s="241">
        <f t="shared" si="1"/>
        <v>720</v>
      </c>
    </row>
    <row r="12" s="226" customFormat="1" ht="30" customHeight="1" spans="1:13">
      <c r="A12" s="230" t="s">
        <v>20</v>
      </c>
      <c r="B12" s="235" t="s">
        <v>46</v>
      </c>
      <c r="C12" s="62" t="s">
        <v>47</v>
      </c>
      <c r="D12" s="62" t="s">
        <v>48</v>
      </c>
      <c r="E12" s="183" t="s">
        <v>155</v>
      </c>
      <c r="F12" s="231">
        <v>16</v>
      </c>
      <c r="G12" s="231">
        <v>5</v>
      </c>
      <c r="H12" s="231">
        <v>1</v>
      </c>
      <c r="I12" s="183">
        <f t="shared" si="2"/>
        <v>80</v>
      </c>
      <c r="J12" s="183">
        <f t="shared" si="0"/>
        <v>5600</v>
      </c>
      <c r="K12" s="206">
        <f>J12+J13</f>
        <v>7840</v>
      </c>
      <c r="L12" s="241">
        <f t="shared" si="1"/>
        <v>2400</v>
      </c>
      <c r="M12" s="175">
        <v>3360</v>
      </c>
    </row>
    <row r="13" s="226" customFormat="1" ht="30" customHeight="1" spans="1:13">
      <c r="A13" s="233"/>
      <c r="B13" s="235" t="s">
        <v>46</v>
      </c>
      <c r="C13" s="62" t="s">
        <v>47</v>
      </c>
      <c r="D13" s="62" t="s">
        <v>48</v>
      </c>
      <c r="E13" s="183" t="s">
        <v>30</v>
      </c>
      <c r="F13" s="231">
        <v>16</v>
      </c>
      <c r="G13" s="231">
        <v>2</v>
      </c>
      <c r="H13" s="231">
        <v>1</v>
      </c>
      <c r="I13" s="183">
        <f t="shared" si="2"/>
        <v>32</v>
      </c>
      <c r="J13" s="183">
        <f t="shared" si="0"/>
        <v>2240</v>
      </c>
      <c r="K13" s="207"/>
      <c r="L13" s="241">
        <f t="shared" si="1"/>
        <v>960</v>
      </c>
      <c r="M13" s="175"/>
    </row>
    <row r="14" s="226" customFormat="1" ht="30" customHeight="1" spans="1:13">
      <c r="A14" s="230" t="s">
        <v>20</v>
      </c>
      <c r="B14" s="236" t="s">
        <v>66</v>
      </c>
      <c r="C14" s="62" t="s">
        <v>63</v>
      </c>
      <c r="D14" s="62" t="s">
        <v>64</v>
      </c>
      <c r="E14" s="183" t="s">
        <v>30</v>
      </c>
      <c r="F14" s="231">
        <v>4</v>
      </c>
      <c r="G14" s="231">
        <v>2</v>
      </c>
      <c r="H14" s="231">
        <v>1</v>
      </c>
      <c r="I14" s="183">
        <f t="shared" si="2"/>
        <v>8</v>
      </c>
      <c r="J14" s="183">
        <f t="shared" si="0"/>
        <v>560</v>
      </c>
      <c r="K14" s="206">
        <f>J14+J15</f>
        <v>1120</v>
      </c>
      <c r="L14" s="241">
        <f t="shared" si="1"/>
        <v>240</v>
      </c>
      <c r="M14" s="175">
        <v>480</v>
      </c>
    </row>
    <row r="15" s="226" customFormat="1" ht="30" customHeight="1" spans="1:13">
      <c r="A15" s="233"/>
      <c r="B15" s="236" t="s">
        <v>66</v>
      </c>
      <c r="C15" s="62" t="s">
        <v>63</v>
      </c>
      <c r="D15" s="62" t="s">
        <v>64</v>
      </c>
      <c r="E15" s="183" t="s">
        <v>54</v>
      </c>
      <c r="F15" s="231">
        <v>4</v>
      </c>
      <c r="G15" s="231">
        <v>2</v>
      </c>
      <c r="H15" s="231">
        <v>1</v>
      </c>
      <c r="I15" s="183">
        <f t="shared" si="2"/>
        <v>8</v>
      </c>
      <c r="J15" s="183">
        <f t="shared" si="0"/>
        <v>560</v>
      </c>
      <c r="K15" s="207"/>
      <c r="L15" s="241">
        <f t="shared" si="1"/>
        <v>240</v>
      </c>
      <c r="M15" s="175"/>
    </row>
    <row r="16" s="226" customFormat="1" ht="30" customHeight="1" spans="1:12">
      <c r="A16" s="63" t="s">
        <v>20</v>
      </c>
      <c r="B16" s="231" t="s">
        <v>80</v>
      </c>
      <c r="C16" s="237" t="s">
        <v>81</v>
      </c>
      <c r="D16" s="62" t="s">
        <v>82</v>
      </c>
      <c r="E16" s="183" t="s">
        <v>157</v>
      </c>
      <c r="F16" s="231">
        <v>12</v>
      </c>
      <c r="G16" s="231">
        <v>1</v>
      </c>
      <c r="H16" s="231">
        <v>1.1</v>
      </c>
      <c r="I16" s="231">
        <f t="shared" si="2"/>
        <v>13.2</v>
      </c>
      <c r="J16" s="183">
        <f t="shared" ref="J16:J21" si="3">F16*G16*H16*70</f>
        <v>924</v>
      </c>
      <c r="K16" s="183">
        <f>J16</f>
        <v>924</v>
      </c>
      <c r="L16" s="241">
        <f t="shared" si="1"/>
        <v>396</v>
      </c>
    </row>
    <row r="17" s="226" customFormat="1" ht="30" customHeight="1" spans="1:13">
      <c r="A17" s="238" t="s">
        <v>20</v>
      </c>
      <c r="B17" s="235" t="s">
        <v>74</v>
      </c>
      <c r="C17" s="238" t="s">
        <v>75</v>
      </c>
      <c r="D17" s="62" t="s">
        <v>76</v>
      </c>
      <c r="E17" s="183" t="s">
        <v>158</v>
      </c>
      <c r="F17" s="231">
        <v>16</v>
      </c>
      <c r="G17" s="231">
        <v>1</v>
      </c>
      <c r="H17" s="231">
        <v>1.1</v>
      </c>
      <c r="I17" s="231">
        <f t="shared" si="2"/>
        <v>17.6</v>
      </c>
      <c r="J17" s="183">
        <f t="shared" si="3"/>
        <v>1232</v>
      </c>
      <c r="K17" s="183">
        <f>J17+J18+J19+J20</f>
        <v>4816</v>
      </c>
      <c r="L17" s="241">
        <f t="shared" ref="L17:L36" si="4">I17*30</f>
        <v>528</v>
      </c>
      <c r="M17" s="175">
        <v>2064</v>
      </c>
    </row>
    <row r="18" s="226" customFormat="1" ht="30" customHeight="1" spans="1:13">
      <c r="A18" s="238"/>
      <c r="B18" s="235" t="s">
        <v>74</v>
      </c>
      <c r="C18" s="238" t="s">
        <v>75</v>
      </c>
      <c r="D18" s="62" t="s">
        <v>76</v>
      </c>
      <c r="E18" s="183" t="s">
        <v>159</v>
      </c>
      <c r="F18" s="231">
        <v>16</v>
      </c>
      <c r="G18" s="231">
        <v>1</v>
      </c>
      <c r="H18" s="231">
        <v>1</v>
      </c>
      <c r="I18" s="231">
        <f t="shared" si="2"/>
        <v>16</v>
      </c>
      <c r="J18" s="183">
        <f t="shared" si="3"/>
        <v>1120</v>
      </c>
      <c r="K18" s="183"/>
      <c r="L18" s="241">
        <f t="shared" si="4"/>
        <v>480</v>
      </c>
      <c r="M18" s="175"/>
    </row>
    <row r="19" s="226" customFormat="1" ht="30" customHeight="1" spans="1:13">
      <c r="A19" s="238"/>
      <c r="B19" s="235" t="s">
        <v>74</v>
      </c>
      <c r="C19" s="238" t="s">
        <v>75</v>
      </c>
      <c r="D19" s="62" t="s">
        <v>76</v>
      </c>
      <c r="E19" s="183" t="s">
        <v>160</v>
      </c>
      <c r="F19" s="231">
        <v>16</v>
      </c>
      <c r="G19" s="231">
        <v>1</v>
      </c>
      <c r="H19" s="231">
        <v>1.1</v>
      </c>
      <c r="I19" s="231">
        <f t="shared" si="2"/>
        <v>17.6</v>
      </c>
      <c r="J19" s="183">
        <f t="shared" si="3"/>
        <v>1232</v>
      </c>
      <c r="K19" s="183"/>
      <c r="L19" s="241">
        <f t="shared" si="4"/>
        <v>528</v>
      </c>
      <c r="M19" s="175"/>
    </row>
    <row r="20" s="226" customFormat="1" ht="30" customHeight="1" spans="1:13">
      <c r="A20" s="238"/>
      <c r="B20" s="235" t="s">
        <v>74</v>
      </c>
      <c r="C20" s="238" t="s">
        <v>75</v>
      </c>
      <c r="D20" s="62" t="s">
        <v>76</v>
      </c>
      <c r="E20" s="183" t="s">
        <v>161</v>
      </c>
      <c r="F20" s="231">
        <v>16</v>
      </c>
      <c r="G20" s="231">
        <v>1</v>
      </c>
      <c r="H20" s="231">
        <v>1.1</v>
      </c>
      <c r="I20" s="231">
        <f t="shared" si="2"/>
        <v>17.6</v>
      </c>
      <c r="J20" s="183">
        <f t="shared" si="3"/>
        <v>1232</v>
      </c>
      <c r="K20" s="183"/>
      <c r="L20" s="241">
        <f t="shared" si="4"/>
        <v>528</v>
      </c>
      <c r="M20" s="175"/>
    </row>
    <row r="21" s="226" customFormat="1" ht="30" customHeight="1" spans="1:12">
      <c r="A21" s="238" t="s">
        <v>20</v>
      </c>
      <c r="B21" s="235" t="s">
        <v>77</v>
      </c>
      <c r="C21" s="238" t="s">
        <v>78</v>
      </c>
      <c r="D21" s="62" t="s">
        <v>79</v>
      </c>
      <c r="E21" s="183" t="s">
        <v>162</v>
      </c>
      <c r="F21" s="231">
        <v>12</v>
      </c>
      <c r="G21" s="231">
        <v>1</v>
      </c>
      <c r="H21" s="231">
        <v>1.1</v>
      </c>
      <c r="I21" s="231">
        <f t="shared" si="2"/>
        <v>13.2</v>
      </c>
      <c r="J21" s="183">
        <f t="shared" si="3"/>
        <v>924</v>
      </c>
      <c r="K21" s="199">
        <f>J21</f>
        <v>924</v>
      </c>
      <c r="L21" s="243">
        <f t="shared" si="4"/>
        <v>396</v>
      </c>
    </row>
    <row r="22" s="226" customFormat="1" ht="30" customHeight="1" spans="1:12">
      <c r="A22" s="238"/>
      <c r="B22" s="235"/>
      <c r="C22" s="238"/>
      <c r="D22" s="62"/>
      <c r="E22" s="183"/>
      <c r="F22" s="231"/>
      <c r="G22" s="231"/>
      <c r="H22" s="231"/>
      <c r="I22" s="231"/>
      <c r="J22" s="183"/>
      <c r="K22" s="199"/>
      <c r="L22" s="244"/>
    </row>
    <row r="23" s="53" customFormat="1" ht="32" customHeight="1" spans="1:13">
      <c r="A23" s="238" t="s">
        <v>20</v>
      </c>
      <c r="B23" s="235" t="s">
        <v>46</v>
      </c>
      <c r="C23" s="62" t="s">
        <v>110</v>
      </c>
      <c r="D23" s="62" t="s">
        <v>111</v>
      </c>
      <c r="E23" s="183" t="s">
        <v>163</v>
      </c>
      <c r="F23" s="231">
        <v>8</v>
      </c>
      <c r="G23" s="231">
        <v>2</v>
      </c>
      <c r="H23" s="231">
        <v>1</v>
      </c>
      <c r="I23" s="245">
        <f>F23*G23*1</f>
        <v>16</v>
      </c>
      <c r="J23" s="245">
        <f t="shared" ref="J23:J36" si="5">I23*70</f>
        <v>1120</v>
      </c>
      <c r="K23" s="246">
        <f>J23+J24</f>
        <v>3360</v>
      </c>
      <c r="L23" s="241">
        <f t="shared" si="4"/>
        <v>480</v>
      </c>
      <c r="M23" s="28">
        <v>1440</v>
      </c>
    </row>
    <row r="24" s="53" customFormat="1" ht="32" customHeight="1" spans="1:13">
      <c r="A24" s="238"/>
      <c r="B24" s="235" t="s">
        <v>46</v>
      </c>
      <c r="C24" s="62" t="s">
        <v>113</v>
      </c>
      <c r="D24" s="62" t="s">
        <v>164</v>
      </c>
      <c r="E24" s="183" t="s">
        <v>165</v>
      </c>
      <c r="F24" s="231">
        <v>16</v>
      </c>
      <c r="G24" s="231">
        <v>2</v>
      </c>
      <c r="H24" s="231">
        <v>1</v>
      </c>
      <c r="I24" s="245">
        <f>F24*G24*1</f>
        <v>32</v>
      </c>
      <c r="J24" s="245">
        <f t="shared" si="5"/>
        <v>2240</v>
      </c>
      <c r="K24" s="247"/>
      <c r="L24" s="241">
        <f t="shared" si="4"/>
        <v>960</v>
      </c>
      <c r="M24" s="28"/>
    </row>
    <row r="25" s="53" customFormat="1" ht="32" customHeight="1" spans="1:13">
      <c r="A25" s="238" t="s">
        <v>20</v>
      </c>
      <c r="B25" s="235" t="s">
        <v>77</v>
      </c>
      <c r="C25" s="62" t="s">
        <v>166</v>
      </c>
      <c r="D25" s="62" t="s">
        <v>76</v>
      </c>
      <c r="E25" s="183" t="s">
        <v>165</v>
      </c>
      <c r="F25" s="231">
        <v>16</v>
      </c>
      <c r="G25" s="231">
        <v>1</v>
      </c>
      <c r="H25" s="231">
        <v>1.1</v>
      </c>
      <c r="I25" s="245">
        <f t="shared" ref="I25:I36" si="6">F25*G25*H25</f>
        <v>17.6</v>
      </c>
      <c r="J25" s="245">
        <f t="shared" si="5"/>
        <v>1232</v>
      </c>
      <c r="K25" s="246">
        <f>J25+J26</f>
        <v>2464</v>
      </c>
      <c r="L25" s="241">
        <f t="shared" si="4"/>
        <v>528</v>
      </c>
      <c r="M25" s="28">
        <v>1056</v>
      </c>
    </row>
    <row r="26" s="53" customFormat="1" ht="32" customHeight="1" spans="1:13">
      <c r="A26" s="238"/>
      <c r="B26" s="235" t="s">
        <v>77</v>
      </c>
      <c r="C26" s="62" t="s">
        <v>75</v>
      </c>
      <c r="D26" s="62" t="s">
        <v>76</v>
      </c>
      <c r="E26" s="183" t="s">
        <v>167</v>
      </c>
      <c r="F26" s="231">
        <v>16</v>
      </c>
      <c r="G26" s="231">
        <v>1</v>
      </c>
      <c r="H26" s="231">
        <v>1.1</v>
      </c>
      <c r="I26" s="245">
        <f t="shared" si="6"/>
        <v>17.6</v>
      </c>
      <c r="J26" s="245">
        <f t="shared" si="5"/>
        <v>1232</v>
      </c>
      <c r="K26" s="247"/>
      <c r="L26" s="241">
        <f t="shared" si="4"/>
        <v>528</v>
      </c>
      <c r="M26" s="28"/>
    </row>
    <row r="27" s="53" customFormat="1" ht="32" customHeight="1" spans="1:12">
      <c r="A27" s="238" t="s">
        <v>20</v>
      </c>
      <c r="B27" s="231" t="s">
        <v>135</v>
      </c>
      <c r="C27" s="62" t="s">
        <v>136</v>
      </c>
      <c r="D27" s="62" t="s">
        <v>137</v>
      </c>
      <c r="E27" s="183" t="s">
        <v>168</v>
      </c>
      <c r="F27" s="231">
        <v>6</v>
      </c>
      <c r="G27" s="231">
        <v>3</v>
      </c>
      <c r="H27" s="231">
        <v>1</v>
      </c>
      <c r="I27" s="245">
        <f t="shared" si="6"/>
        <v>18</v>
      </c>
      <c r="J27" s="245">
        <f t="shared" si="5"/>
        <v>1260</v>
      </c>
      <c r="K27" s="245">
        <f t="shared" ref="K27:K36" si="7">J27</f>
        <v>1260</v>
      </c>
      <c r="L27" s="241">
        <f t="shared" si="4"/>
        <v>540</v>
      </c>
    </row>
    <row r="28" s="53" customFormat="1" ht="32" customHeight="1" spans="1:12">
      <c r="A28" s="238" t="s">
        <v>20</v>
      </c>
      <c r="B28" s="231" t="s">
        <v>138</v>
      </c>
      <c r="C28" s="62" t="s">
        <v>136</v>
      </c>
      <c r="D28" s="62" t="s">
        <v>137</v>
      </c>
      <c r="E28" s="183" t="s">
        <v>168</v>
      </c>
      <c r="F28" s="231">
        <v>6</v>
      </c>
      <c r="G28" s="231">
        <v>3</v>
      </c>
      <c r="H28" s="231">
        <v>1</v>
      </c>
      <c r="I28" s="245">
        <f t="shared" si="6"/>
        <v>18</v>
      </c>
      <c r="J28" s="245">
        <f t="shared" si="5"/>
        <v>1260</v>
      </c>
      <c r="K28" s="245">
        <f t="shared" si="7"/>
        <v>1260</v>
      </c>
      <c r="L28" s="241">
        <f t="shared" si="4"/>
        <v>540</v>
      </c>
    </row>
    <row r="29" s="53" customFormat="1" ht="32" customHeight="1" spans="1:12">
      <c r="A29" s="238" t="s">
        <v>20</v>
      </c>
      <c r="B29" s="62" t="s">
        <v>88</v>
      </c>
      <c r="C29" s="62" t="s">
        <v>89</v>
      </c>
      <c r="D29" s="62" t="s">
        <v>90</v>
      </c>
      <c r="E29" s="183" t="s">
        <v>169</v>
      </c>
      <c r="F29" s="231">
        <v>12</v>
      </c>
      <c r="G29" s="231">
        <v>2</v>
      </c>
      <c r="H29" s="231">
        <v>1</v>
      </c>
      <c r="I29" s="245">
        <f t="shared" si="6"/>
        <v>24</v>
      </c>
      <c r="J29" s="245">
        <f t="shared" si="5"/>
        <v>1680</v>
      </c>
      <c r="K29" s="245">
        <f t="shared" si="7"/>
        <v>1680</v>
      </c>
      <c r="L29" s="241">
        <f t="shared" si="4"/>
        <v>720</v>
      </c>
    </row>
    <row r="30" s="53" customFormat="1" ht="32" customHeight="1" spans="1:12">
      <c r="A30" s="238" t="s">
        <v>20</v>
      </c>
      <c r="B30" s="62" t="s">
        <v>118</v>
      </c>
      <c r="C30" s="62" t="s">
        <v>119</v>
      </c>
      <c r="D30" s="62" t="s">
        <v>120</v>
      </c>
      <c r="E30" s="183" t="s">
        <v>168</v>
      </c>
      <c r="F30" s="231">
        <v>12</v>
      </c>
      <c r="G30" s="231">
        <v>6</v>
      </c>
      <c r="H30" s="231">
        <v>1</v>
      </c>
      <c r="I30" s="245">
        <f t="shared" si="6"/>
        <v>72</v>
      </c>
      <c r="J30" s="245">
        <f t="shared" si="5"/>
        <v>5040</v>
      </c>
      <c r="K30" s="245">
        <f t="shared" si="7"/>
        <v>5040</v>
      </c>
      <c r="L30" s="241">
        <f t="shared" si="4"/>
        <v>2160</v>
      </c>
    </row>
    <row r="31" s="53" customFormat="1" ht="32" customHeight="1" spans="1:12">
      <c r="A31" s="238" t="s">
        <v>20</v>
      </c>
      <c r="B31" s="239" t="s">
        <v>80</v>
      </c>
      <c r="C31" s="62" t="s">
        <v>134</v>
      </c>
      <c r="D31" s="62" t="s">
        <v>82</v>
      </c>
      <c r="E31" s="183" t="s">
        <v>168</v>
      </c>
      <c r="F31" s="231">
        <v>12</v>
      </c>
      <c r="G31" s="231">
        <v>6</v>
      </c>
      <c r="H31" s="231">
        <v>1</v>
      </c>
      <c r="I31" s="245">
        <f t="shared" si="6"/>
        <v>72</v>
      </c>
      <c r="J31" s="245">
        <f t="shared" si="5"/>
        <v>5040</v>
      </c>
      <c r="K31" s="245">
        <f t="shared" si="7"/>
        <v>5040</v>
      </c>
      <c r="L31" s="241">
        <f t="shared" si="4"/>
        <v>2160</v>
      </c>
    </row>
    <row r="32" s="53" customFormat="1" ht="32" customHeight="1" spans="1:12">
      <c r="A32" s="238" t="s">
        <v>20</v>
      </c>
      <c r="B32" s="231" t="s">
        <v>126</v>
      </c>
      <c r="C32" s="62" t="s">
        <v>124</v>
      </c>
      <c r="D32" s="62" t="s">
        <v>125</v>
      </c>
      <c r="E32" s="183" t="s">
        <v>170</v>
      </c>
      <c r="F32" s="231">
        <v>8</v>
      </c>
      <c r="G32" s="231">
        <v>1</v>
      </c>
      <c r="H32" s="231">
        <v>1</v>
      </c>
      <c r="I32" s="245">
        <f t="shared" si="6"/>
        <v>8</v>
      </c>
      <c r="J32" s="245">
        <f t="shared" si="5"/>
        <v>560</v>
      </c>
      <c r="K32" s="245">
        <f t="shared" si="7"/>
        <v>560</v>
      </c>
      <c r="L32" s="241">
        <f t="shared" si="4"/>
        <v>240</v>
      </c>
    </row>
    <row r="33" s="53" customFormat="1" ht="32" customHeight="1" spans="1:12">
      <c r="A33" s="238" t="s">
        <v>20</v>
      </c>
      <c r="B33" s="231" t="s">
        <v>123</v>
      </c>
      <c r="C33" s="62" t="s">
        <v>124</v>
      </c>
      <c r="D33" s="62" t="s">
        <v>125</v>
      </c>
      <c r="E33" s="183" t="s">
        <v>171</v>
      </c>
      <c r="F33" s="231">
        <v>8</v>
      </c>
      <c r="G33" s="231">
        <v>1</v>
      </c>
      <c r="H33" s="231">
        <v>1</v>
      </c>
      <c r="I33" s="245">
        <f t="shared" si="6"/>
        <v>8</v>
      </c>
      <c r="J33" s="245">
        <f t="shared" si="5"/>
        <v>560</v>
      </c>
      <c r="K33" s="245">
        <f t="shared" si="7"/>
        <v>560</v>
      </c>
      <c r="L33" s="241">
        <f t="shared" si="4"/>
        <v>240</v>
      </c>
    </row>
    <row r="34" s="53" customFormat="1" ht="32" customHeight="1" spans="1:12">
      <c r="A34" s="238" t="s">
        <v>20</v>
      </c>
      <c r="B34" s="231" t="s">
        <v>57</v>
      </c>
      <c r="C34" s="62" t="s">
        <v>58</v>
      </c>
      <c r="D34" s="62" t="s">
        <v>59</v>
      </c>
      <c r="E34" s="183" t="s">
        <v>172</v>
      </c>
      <c r="F34" s="231">
        <v>6</v>
      </c>
      <c r="G34" s="231">
        <v>4</v>
      </c>
      <c r="H34" s="231">
        <v>1</v>
      </c>
      <c r="I34" s="245">
        <f t="shared" si="6"/>
        <v>24</v>
      </c>
      <c r="J34" s="245">
        <f t="shared" si="5"/>
        <v>1680</v>
      </c>
      <c r="K34" s="245">
        <f t="shared" si="7"/>
        <v>1680</v>
      </c>
      <c r="L34" s="241">
        <f t="shared" si="4"/>
        <v>720</v>
      </c>
    </row>
    <row r="35" s="53" customFormat="1" ht="32" customHeight="1" spans="1:12">
      <c r="A35" s="238" t="s">
        <v>20</v>
      </c>
      <c r="B35" s="231" t="s">
        <v>96</v>
      </c>
      <c r="C35" s="62" t="s">
        <v>97</v>
      </c>
      <c r="D35" s="62" t="s">
        <v>98</v>
      </c>
      <c r="E35" s="183" t="s">
        <v>173</v>
      </c>
      <c r="F35" s="231">
        <v>8</v>
      </c>
      <c r="G35" s="231">
        <v>6</v>
      </c>
      <c r="H35" s="231">
        <v>1</v>
      </c>
      <c r="I35" s="245">
        <f t="shared" si="6"/>
        <v>48</v>
      </c>
      <c r="J35" s="245">
        <f t="shared" si="5"/>
        <v>3360</v>
      </c>
      <c r="K35" s="245">
        <f t="shared" si="7"/>
        <v>3360</v>
      </c>
      <c r="L35" s="241">
        <f t="shared" si="4"/>
        <v>1440</v>
      </c>
    </row>
    <row r="36" s="53" customFormat="1" ht="32" customHeight="1" spans="1:12">
      <c r="A36" s="238" t="s">
        <v>20</v>
      </c>
      <c r="B36" s="231" t="s">
        <v>102</v>
      </c>
      <c r="C36" s="62" t="s">
        <v>105</v>
      </c>
      <c r="D36" s="62" t="s">
        <v>106</v>
      </c>
      <c r="E36" s="240" t="s">
        <v>174</v>
      </c>
      <c r="F36" s="231">
        <v>12</v>
      </c>
      <c r="G36" s="231">
        <v>2</v>
      </c>
      <c r="H36" s="231">
        <v>1</v>
      </c>
      <c r="I36" s="245">
        <f t="shared" si="6"/>
        <v>24</v>
      </c>
      <c r="J36" s="245">
        <f t="shared" si="5"/>
        <v>1680</v>
      </c>
      <c r="K36" s="245">
        <f t="shared" si="7"/>
        <v>1680</v>
      </c>
      <c r="L36" s="248">
        <f t="shared" si="4"/>
        <v>720</v>
      </c>
    </row>
    <row r="37" spans="12:12">
      <c r="L37" s="227">
        <v>24648</v>
      </c>
    </row>
  </sheetData>
  <mergeCells count="22">
    <mergeCell ref="A1:L1"/>
    <mergeCell ref="A3:A5"/>
    <mergeCell ref="A8:A9"/>
    <mergeCell ref="A12:A13"/>
    <mergeCell ref="A14:A15"/>
    <mergeCell ref="A17:A20"/>
    <mergeCell ref="A23:A24"/>
    <mergeCell ref="A25:A26"/>
    <mergeCell ref="K3:K5"/>
    <mergeCell ref="K8:K9"/>
    <mergeCell ref="K12:K13"/>
    <mergeCell ref="K14:K15"/>
    <mergeCell ref="K17:K20"/>
    <mergeCell ref="K23:K24"/>
    <mergeCell ref="K25:K26"/>
    <mergeCell ref="M3:M5"/>
    <mergeCell ref="M8:M9"/>
    <mergeCell ref="M12:M13"/>
    <mergeCell ref="M14:M15"/>
    <mergeCell ref="M17:M20"/>
    <mergeCell ref="M23:M24"/>
    <mergeCell ref="M25:M26"/>
  </mergeCells>
  <pageMargins left="0.30625" right="0.109027777777778" top="0.751388888888889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workbookViewId="0">
      <pane ySplit="2" topLeftCell="A54" activePane="bottomLeft" state="frozen"/>
      <selection/>
      <selection pane="bottomLeft" activeCell="N60" sqref="N60"/>
    </sheetView>
  </sheetViews>
  <sheetFormatPr defaultColWidth="9" defaultRowHeight="13.5"/>
  <cols>
    <col min="1" max="1" width="3.60176991150442" style="32" customWidth="1"/>
    <col min="2" max="2" width="11.7345132743363" style="34" customWidth="1"/>
    <col min="3" max="3" width="6.46902654867257" style="28" customWidth="1"/>
    <col min="4" max="4" width="13.1327433628319" style="34" customWidth="1"/>
    <col min="5" max="5" width="13.5309734513274" style="34" customWidth="1"/>
    <col min="6" max="6" width="8.73451327433628" style="34" customWidth="1"/>
    <col min="7" max="7" width="17.2654867256637" style="34" customWidth="1"/>
    <col min="8" max="8" width="5.46902654867257" style="28" customWidth="1"/>
    <col min="9" max="9" width="7" style="28" customWidth="1"/>
    <col min="10" max="10" width="7.13274336283186" style="28" customWidth="1"/>
    <col min="11" max="13" width="7" style="28" customWidth="1"/>
    <col min="14" max="14" width="9.26548672566372" style="28" customWidth="1"/>
    <col min="15" max="15" width="7.73451327433628" style="28" customWidth="1"/>
    <col min="16" max="16" width="7.60176991150442" style="28" customWidth="1"/>
    <col min="17" max="17" width="9.86725663716814" style="28" customWidth="1"/>
    <col min="18" max="18" width="9" style="178"/>
    <col min="19" max="16384" width="9" style="32"/>
  </cols>
  <sheetData>
    <row r="1" ht="36" customHeight="1" spans="1:17">
      <c r="A1" s="179" t="s">
        <v>175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="176" customFormat="1" ht="51" customHeight="1" spans="1:18">
      <c r="A2" s="37" t="s">
        <v>176</v>
      </c>
      <c r="B2" s="37" t="s">
        <v>177</v>
      </c>
      <c r="C2" s="37" t="s">
        <v>178</v>
      </c>
      <c r="D2" s="38" t="s">
        <v>179</v>
      </c>
      <c r="E2" s="38" t="s">
        <v>4</v>
      </c>
      <c r="F2" s="38" t="s">
        <v>180</v>
      </c>
      <c r="G2" s="38" t="s">
        <v>7</v>
      </c>
      <c r="H2" s="38" t="s">
        <v>181</v>
      </c>
      <c r="I2" s="38" t="s">
        <v>182</v>
      </c>
      <c r="J2" s="38" t="s">
        <v>183</v>
      </c>
      <c r="K2" s="38" t="s">
        <v>184</v>
      </c>
      <c r="L2" s="38" t="s">
        <v>185</v>
      </c>
      <c r="M2" s="38" t="s">
        <v>186</v>
      </c>
      <c r="N2" s="38" t="s">
        <v>12</v>
      </c>
      <c r="O2" s="38" t="s">
        <v>187</v>
      </c>
      <c r="P2" s="38" t="s">
        <v>188</v>
      </c>
      <c r="Q2" s="210" t="s">
        <v>189</v>
      </c>
      <c r="R2" s="211" t="s">
        <v>152</v>
      </c>
    </row>
    <row r="3" s="28" customFormat="1" ht="51" customHeight="1" spans="1:18">
      <c r="A3" s="180">
        <v>1</v>
      </c>
      <c r="B3" s="181" t="s">
        <v>20</v>
      </c>
      <c r="C3" s="182" t="s">
        <v>190</v>
      </c>
      <c r="D3" s="183" t="s">
        <v>191</v>
      </c>
      <c r="E3" s="183" t="s">
        <v>192</v>
      </c>
      <c r="F3" s="183" t="s">
        <v>193</v>
      </c>
      <c r="G3" s="183" t="s">
        <v>194</v>
      </c>
      <c r="H3" s="183">
        <v>2</v>
      </c>
      <c r="I3" s="183">
        <v>45</v>
      </c>
      <c r="J3" s="183">
        <v>0.6</v>
      </c>
      <c r="K3" s="183">
        <v>45</v>
      </c>
      <c r="L3" s="183">
        <v>0.3</v>
      </c>
      <c r="M3" s="183">
        <v>0</v>
      </c>
      <c r="N3" s="183">
        <f>H3*J3*K3+H3*L3*M3</f>
        <v>54</v>
      </c>
      <c r="O3" s="199">
        <v>109.2</v>
      </c>
      <c r="P3" s="199">
        <f>70*O3</f>
        <v>7644</v>
      </c>
      <c r="Q3" s="212"/>
      <c r="R3" s="83">
        <f>O3*30</f>
        <v>3276</v>
      </c>
    </row>
    <row r="4" s="28" customFormat="1" ht="51" customHeight="1" spans="1:18">
      <c r="A4" s="184"/>
      <c r="B4" s="181"/>
      <c r="C4" s="185"/>
      <c r="D4" s="183" t="s">
        <v>191</v>
      </c>
      <c r="E4" s="183" t="s">
        <v>192</v>
      </c>
      <c r="F4" s="183" t="s">
        <v>193</v>
      </c>
      <c r="G4" s="183" t="s">
        <v>195</v>
      </c>
      <c r="H4" s="183">
        <v>2</v>
      </c>
      <c r="I4" s="183">
        <v>46</v>
      </c>
      <c r="J4" s="183">
        <v>0.6</v>
      </c>
      <c r="K4" s="183">
        <v>46</v>
      </c>
      <c r="L4" s="183">
        <v>0.3</v>
      </c>
      <c r="M4" s="183">
        <v>0</v>
      </c>
      <c r="N4" s="183">
        <f>H4*J4*K4+H4*L4*M4</f>
        <v>55.2</v>
      </c>
      <c r="O4" s="201"/>
      <c r="P4" s="201"/>
      <c r="Q4" s="213"/>
      <c r="R4" s="83"/>
    </row>
    <row r="5" s="28" customFormat="1" ht="51" customHeight="1" spans="1:18">
      <c r="A5" s="180">
        <v>2</v>
      </c>
      <c r="B5" s="39" t="s">
        <v>20</v>
      </c>
      <c r="C5" s="182" t="s">
        <v>57</v>
      </c>
      <c r="D5" s="183" t="s">
        <v>196</v>
      </c>
      <c r="E5" s="183" t="s">
        <v>197</v>
      </c>
      <c r="F5" s="183" t="s">
        <v>193</v>
      </c>
      <c r="G5" s="183" t="s">
        <v>198</v>
      </c>
      <c r="H5" s="183">
        <v>2</v>
      </c>
      <c r="I5" s="183">
        <v>49</v>
      </c>
      <c r="J5" s="183">
        <v>0.6</v>
      </c>
      <c r="K5" s="183">
        <v>49</v>
      </c>
      <c r="L5" s="183">
        <v>0.3</v>
      </c>
      <c r="M5" s="183">
        <v>0</v>
      </c>
      <c r="N5" s="183">
        <f t="shared" ref="N5:N24" si="0">H5*J5*K5+H5*L5*M5</f>
        <v>58.8</v>
      </c>
      <c r="O5" s="199">
        <v>114</v>
      </c>
      <c r="P5" s="199">
        <f>70*O5</f>
        <v>7980</v>
      </c>
      <c r="Q5" s="212"/>
      <c r="R5" s="83">
        <f>O5*30</f>
        <v>3420</v>
      </c>
    </row>
    <row r="6" s="177" customFormat="1" ht="40.5" customHeight="1" spans="1:18">
      <c r="A6" s="184"/>
      <c r="B6" s="39"/>
      <c r="C6" s="185"/>
      <c r="D6" s="183" t="s">
        <v>196</v>
      </c>
      <c r="E6" s="183" t="s">
        <v>197</v>
      </c>
      <c r="F6" s="183" t="s">
        <v>193</v>
      </c>
      <c r="G6" s="183" t="s">
        <v>199</v>
      </c>
      <c r="H6" s="183">
        <v>2</v>
      </c>
      <c r="I6" s="183">
        <v>46</v>
      </c>
      <c r="J6" s="183">
        <v>0.6</v>
      </c>
      <c r="K6" s="170">
        <v>46</v>
      </c>
      <c r="L6" s="183">
        <v>0.3</v>
      </c>
      <c r="M6" s="183">
        <v>0</v>
      </c>
      <c r="N6" s="183">
        <f t="shared" si="0"/>
        <v>55.2</v>
      </c>
      <c r="O6" s="201"/>
      <c r="P6" s="201"/>
      <c r="Q6" s="213"/>
      <c r="R6" s="83"/>
    </row>
    <row r="7" s="28" customFormat="1" ht="51" customHeight="1" spans="1:18">
      <c r="A7" s="180">
        <v>3</v>
      </c>
      <c r="B7" s="39" t="s">
        <v>20</v>
      </c>
      <c r="C7" s="182" t="s">
        <v>61</v>
      </c>
      <c r="D7" s="183" t="s">
        <v>196</v>
      </c>
      <c r="E7" s="183" t="s">
        <v>197</v>
      </c>
      <c r="F7" s="183" t="s">
        <v>193</v>
      </c>
      <c r="G7" s="183" t="s">
        <v>200</v>
      </c>
      <c r="H7" s="183">
        <v>2</v>
      </c>
      <c r="I7" s="183">
        <v>49</v>
      </c>
      <c r="J7" s="183">
        <v>0.6</v>
      </c>
      <c r="K7" s="183">
        <v>49</v>
      </c>
      <c r="L7" s="183">
        <v>0.3</v>
      </c>
      <c r="M7" s="183">
        <v>0</v>
      </c>
      <c r="N7" s="183">
        <f t="shared" si="0"/>
        <v>58.8</v>
      </c>
      <c r="O7" s="199">
        <v>111.6</v>
      </c>
      <c r="P7" s="199">
        <f>70*O7</f>
        <v>7812</v>
      </c>
      <c r="Q7" s="212"/>
      <c r="R7" s="83">
        <f>O7*30</f>
        <v>3348</v>
      </c>
    </row>
    <row r="8" s="177" customFormat="1" ht="40.5" customHeight="1" spans="1:18">
      <c r="A8" s="184"/>
      <c r="B8" s="39"/>
      <c r="C8" s="185"/>
      <c r="D8" s="183" t="s">
        <v>196</v>
      </c>
      <c r="E8" s="183" t="s">
        <v>197</v>
      </c>
      <c r="F8" s="183" t="s">
        <v>193</v>
      </c>
      <c r="G8" s="183" t="s">
        <v>201</v>
      </c>
      <c r="H8" s="183">
        <v>2</v>
      </c>
      <c r="I8" s="183">
        <v>44</v>
      </c>
      <c r="J8" s="183">
        <v>0.6</v>
      </c>
      <c r="K8" s="170">
        <v>44</v>
      </c>
      <c r="L8" s="183">
        <v>0.3</v>
      </c>
      <c r="M8" s="183">
        <v>0</v>
      </c>
      <c r="N8" s="183">
        <f t="shared" si="0"/>
        <v>52.8</v>
      </c>
      <c r="O8" s="201"/>
      <c r="P8" s="201"/>
      <c r="Q8" s="213"/>
      <c r="R8" s="83"/>
    </row>
    <row r="9" s="28" customFormat="1" ht="51" customHeight="1" spans="1:18">
      <c r="A9" s="180">
        <v>4</v>
      </c>
      <c r="B9" s="39" t="s">
        <v>20</v>
      </c>
      <c r="C9" s="182" t="s">
        <v>202</v>
      </c>
      <c r="D9" s="183" t="s">
        <v>203</v>
      </c>
      <c r="E9" s="183" t="s">
        <v>204</v>
      </c>
      <c r="F9" s="183" t="s">
        <v>193</v>
      </c>
      <c r="G9" s="183" t="s">
        <v>205</v>
      </c>
      <c r="H9" s="183">
        <v>1</v>
      </c>
      <c r="I9" s="183">
        <v>48</v>
      </c>
      <c r="J9" s="183">
        <v>0.6</v>
      </c>
      <c r="K9" s="183">
        <v>48</v>
      </c>
      <c r="L9" s="183">
        <v>0.3</v>
      </c>
      <c r="M9" s="183">
        <v>0</v>
      </c>
      <c r="N9" s="183">
        <f t="shared" si="0"/>
        <v>28.8</v>
      </c>
      <c r="O9" s="199">
        <f>N9+N10+N11+N12</f>
        <v>112.8</v>
      </c>
      <c r="P9" s="199">
        <f>O9*70</f>
        <v>7896</v>
      </c>
      <c r="Q9" s="212"/>
      <c r="R9" s="83">
        <f>O9*30</f>
        <v>3384</v>
      </c>
    </row>
    <row r="10" s="177" customFormat="1" ht="40.5" customHeight="1" spans="1:18">
      <c r="A10" s="186"/>
      <c r="B10" s="39"/>
      <c r="C10" s="187"/>
      <c r="D10" s="183" t="s">
        <v>203</v>
      </c>
      <c r="E10" s="183" t="s">
        <v>204</v>
      </c>
      <c r="F10" s="183" t="s">
        <v>193</v>
      </c>
      <c r="G10" s="183" t="s">
        <v>206</v>
      </c>
      <c r="H10" s="183">
        <v>1</v>
      </c>
      <c r="I10" s="170">
        <v>48</v>
      </c>
      <c r="J10" s="183">
        <v>0.6</v>
      </c>
      <c r="K10" s="170">
        <v>48</v>
      </c>
      <c r="L10" s="183">
        <v>0.3</v>
      </c>
      <c r="M10" s="183">
        <v>0</v>
      </c>
      <c r="N10" s="183">
        <f t="shared" si="0"/>
        <v>28.8</v>
      </c>
      <c r="O10" s="200"/>
      <c r="P10" s="200"/>
      <c r="Q10" s="214"/>
      <c r="R10" s="83"/>
    </row>
    <row r="11" s="28" customFormat="1" ht="51" customHeight="1" spans="1:18">
      <c r="A11" s="186"/>
      <c r="B11" s="39"/>
      <c r="C11" s="187"/>
      <c r="D11" s="183" t="s">
        <v>203</v>
      </c>
      <c r="E11" s="183" t="s">
        <v>204</v>
      </c>
      <c r="F11" s="183" t="s">
        <v>193</v>
      </c>
      <c r="G11" s="183" t="s">
        <v>207</v>
      </c>
      <c r="H11" s="183">
        <v>1</v>
      </c>
      <c r="I11" s="183">
        <v>46</v>
      </c>
      <c r="J11" s="183">
        <v>0.6</v>
      </c>
      <c r="K11" s="183">
        <v>46</v>
      </c>
      <c r="L11" s="183">
        <v>0.3</v>
      </c>
      <c r="M11" s="183">
        <v>0</v>
      </c>
      <c r="N11" s="183">
        <f t="shared" si="0"/>
        <v>27.6</v>
      </c>
      <c r="O11" s="200"/>
      <c r="P11" s="200"/>
      <c r="Q11" s="214"/>
      <c r="R11" s="83"/>
    </row>
    <row r="12" s="28" customFormat="1" ht="51" customHeight="1" spans="1:18">
      <c r="A12" s="184"/>
      <c r="B12" s="39"/>
      <c r="C12" s="185"/>
      <c r="D12" s="183" t="s">
        <v>203</v>
      </c>
      <c r="E12" s="183" t="s">
        <v>204</v>
      </c>
      <c r="F12" s="183" t="s">
        <v>193</v>
      </c>
      <c r="G12" s="183" t="s">
        <v>208</v>
      </c>
      <c r="H12" s="183">
        <v>1</v>
      </c>
      <c r="I12" s="170">
        <v>46</v>
      </c>
      <c r="J12" s="183">
        <v>0.6</v>
      </c>
      <c r="K12" s="170">
        <v>46</v>
      </c>
      <c r="L12" s="183">
        <v>0.3</v>
      </c>
      <c r="M12" s="183">
        <v>0</v>
      </c>
      <c r="N12" s="183">
        <f t="shared" si="0"/>
        <v>27.6</v>
      </c>
      <c r="O12" s="201"/>
      <c r="P12" s="201"/>
      <c r="Q12" s="213"/>
      <c r="R12" s="83"/>
    </row>
    <row r="13" s="177" customFormat="1" ht="40.5" customHeight="1" spans="1:18">
      <c r="A13" s="188">
        <v>5</v>
      </c>
      <c r="B13" s="39" t="s">
        <v>20</v>
      </c>
      <c r="C13" s="182" t="s">
        <v>40</v>
      </c>
      <c r="D13" s="183" t="s">
        <v>203</v>
      </c>
      <c r="E13" s="183" t="s">
        <v>204</v>
      </c>
      <c r="F13" s="183" t="s">
        <v>193</v>
      </c>
      <c r="G13" s="183" t="s">
        <v>209</v>
      </c>
      <c r="H13" s="183">
        <v>1</v>
      </c>
      <c r="I13" s="183">
        <v>45</v>
      </c>
      <c r="J13" s="183">
        <v>0.6</v>
      </c>
      <c r="K13" s="183">
        <v>45</v>
      </c>
      <c r="L13" s="183">
        <v>0.3</v>
      </c>
      <c r="M13" s="183">
        <v>0</v>
      </c>
      <c r="N13" s="183">
        <f t="shared" si="0"/>
        <v>27</v>
      </c>
      <c r="O13" s="204">
        <v>81.6</v>
      </c>
      <c r="P13" s="204">
        <f>70*O13</f>
        <v>5712</v>
      </c>
      <c r="Q13" s="215"/>
      <c r="R13" s="216">
        <f>O13*30</f>
        <v>2448</v>
      </c>
    </row>
    <row r="14" s="177" customFormat="1" ht="40.5" customHeight="1" spans="1:18">
      <c r="A14" s="189"/>
      <c r="B14" s="39"/>
      <c r="C14" s="187"/>
      <c r="D14" s="183" t="s">
        <v>203</v>
      </c>
      <c r="E14" s="183" t="s">
        <v>204</v>
      </c>
      <c r="F14" s="183" t="s">
        <v>193</v>
      </c>
      <c r="G14" s="183" t="s">
        <v>194</v>
      </c>
      <c r="H14" s="183">
        <v>1</v>
      </c>
      <c r="I14" s="170">
        <v>45</v>
      </c>
      <c r="J14" s="183">
        <v>0.6</v>
      </c>
      <c r="K14" s="170">
        <v>45</v>
      </c>
      <c r="L14" s="183">
        <v>0.3</v>
      </c>
      <c r="M14" s="183">
        <v>0</v>
      </c>
      <c r="N14" s="183">
        <f t="shared" si="0"/>
        <v>27</v>
      </c>
      <c r="O14" s="205"/>
      <c r="P14" s="205"/>
      <c r="Q14" s="217"/>
      <c r="R14" s="216"/>
    </row>
    <row r="15" s="177" customFormat="1" ht="40.5" customHeight="1" spans="1:18">
      <c r="A15" s="189"/>
      <c r="B15" s="39"/>
      <c r="C15" s="187"/>
      <c r="D15" s="183" t="s">
        <v>203</v>
      </c>
      <c r="E15" s="183" t="s">
        <v>204</v>
      </c>
      <c r="F15" s="183" t="s">
        <v>193</v>
      </c>
      <c r="G15" s="183" t="s">
        <v>195</v>
      </c>
      <c r="H15" s="183">
        <v>1</v>
      </c>
      <c r="I15" s="183">
        <v>46</v>
      </c>
      <c r="J15" s="183">
        <v>0.6</v>
      </c>
      <c r="K15" s="183">
        <v>46</v>
      </c>
      <c r="L15" s="183">
        <v>0.3</v>
      </c>
      <c r="M15" s="183">
        <v>0</v>
      </c>
      <c r="N15" s="183">
        <f t="shared" si="0"/>
        <v>27.6</v>
      </c>
      <c r="O15" s="205"/>
      <c r="P15" s="205"/>
      <c r="Q15" s="218"/>
      <c r="R15" s="216"/>
    </row>
    <row r="16" s="28" customFormat="1" ht="51" customHeight="1" spans="1:18">
      <c r="A16" s="180">
        <v>6</v>
      </c>
      <c r="B16" s="39" t="s">
        <v>20</v>
      </c>
      <c r="C16" s="182" t="s">
        <v>37</v>
      </c>
      <c r="D16" s="183" t="s">
        <v>203</v>
      </c>
      <c r="E16" s="183" t="s">
        <v>204</v>
      </c>
      <c r="F16" s="183" t="s">
        <v>193</v>
      </c>
      <c r="G16" s="183" t="s">
        <v>205</v>
      </c>
      <c r="H16" s="183">
        <v>1</v>
      </c>
      <c r="I16" s="183">
        <v>48</v>
      </c>
      <c r="J16" s="183">
        <v>0.6</v>
      </c>
      <c r="K16" s="183">
        <v>48</v>
      </c>
      <c r="L16" s="183">
        <v>0.3</v>
      </c>
      <c r="M16" s="183">
        <v>0</v>
      </c>
      <c r="N16" s="183">
        <f t="shared" si="0"/>
        <v>28.8</v>
      </c>
      <c r="O16" s="199">
        <v>194.4</v>
      </c>
      <c r="P16" s="199">
        <f>70*O16</f>
        <v>13608</v>
      </c>
      <c r="Q16" s="212"/>
      <c r="R16" s="83">
        <f>O16*30</f>
        <v>5832</v>
      </c>
    </row>
    <row r="17" s="177" customFormat="1" ht="40.5" customHeight="1" spans="1:18">
      <c r="A17" s="186"/>
      <c r="B17" s="39"/>
      <c r="C17" s="187"/>
      <c r="D17" s="183" t="s">
        <v>203</v>
      </c>
      <c r="E17" s="183" t="s">
        <v>204</v>
      </c>
      <c r="F17" s="183" t="s">
        <v>193</v>
      </c>
      <c r="G17" s="183" t="s">
        <v>206</v>
      </c>
      <c r="H17" s="183">
        <v>1</v>
      </c>
      <c r="I17" s="170">
        <v>48</v>
      </c>
      <c r="J17" s="183">
        <v>0.6</v>
      </c>
      <c r="K17" s="170">
        <v>48</v>
      </c>
      <c r="L17" s="183">
        <v>0.3</v>
      </c>
      <c r="M17" s="183">
        <v>0</v>
      </c>
      <c r="N17" s="183">
        <f t="shared" si="0"/>
        <v>28.8</v>
      </c>
      <c r="O17" s="200"/>
      <c r="P17" s="200"/>
      <c r="Q17" s="214"/>
      <c r="R17" s="83"/>
    </row>
    <row r="18" s="28" customFormat="1" ht="51" customHeight="1" spans="1:18">
      <c r="A18" s="186"/>
      <c r="B18" s="39"/>
      <c r="C18" s="187"/>
      <c r="D18" s="183" t="s">
        <v>203</v>
      </c>
      <c r="E18" s="183" t="s">
        <v>204</v>
      </c>
      <c r="F18" s="183" t="s">
        <v>193</v>
      </c>
      <c r="G18" s="183" t="s">
        <v>207</v>
      </c>
      <c r="H18" s="183">
        <v>1</v>
      </c>
      <c r="I18" s="183">
        <v>46</v>
      </c>
      <c r="J18" s="183">
        <v>0.6</v>
      </c>
      <c r="K18" s="183">
        <v>46</v>
      </c>
      <c r="L18" s="183">
        <v>0.3</v>
      </c>
      <c r="M18" s="183">
        <v>0</v>
      </c>
      <c r="N18" s="183">
        <f t="shared" si="0"/>
        <v>27.6</v>
      </c>
      <c r="O18" s="200"/>
      <c r="P18" s="200"/>
      <c r="Q18" s="214"/>
      <c r="R18" s="83"/>
    </row>
    <row r="19" s="177" customFormat="1" ht="40.5" customHeight="1" spans="1:18">
      <c r="A19" s="186"/>
      <c r="B19" s="39"/>
      <c r="C19" s="187"/>
      <c r="D19" s="183" t="s">
        <v>203</v>
      </c>
      <c r="E19" s="183" t="s">
        <v>204</v>
      </c>
      <c r="F19" s="183" t="s">
        <v>193</v>
      </c>
      <c r="G19" s="183" t="s">
        <v>208</v>
      </c>
      <c r="H19" s="183">
        <v>1</v>
      </c>
      <c r="I19" s="170">
        <v>46</v>
      </c>
      <c r="J19" s="183">
        <v>0.6</v>
      </c>
      <c r="K19" s="170">
        <v>46</v>
      </c>
      <c r="L19" s="183">
        <v>0.3</v>
      </c>
      <c r="M19" s="183">
        <v>0</v>
      </c>
      <c r="N19" s="183">
        <f t="shared" si="0"/>
        <v>27.6</v>
      </c>
      <c r="O19" s="200"/>
      <c r="P19" s="200"/>
      <c r="Q19" s="214"/>
      <c r="R19" s="83"/>
    </row>
    <row r="20" s="28" customFormat="1" ht="51" customHeight="1" spans="1:18">
      <c r="A20" s="186"/>
      <c r="B20" s="39"/>
      <c r="C20" s="187"/>
      <c r="D20" s="183" t="s">
        <v>203</v>
      </c>
      <c r="E20" s="183" t="s">
        <v>204</v>
      </c>
      <c r="F20" s="183" t="s">
        <v>193</v>
      </c>
      <c r="G20" s="183" t="s">
        <v>209</v>
      </c>
      <c r="H20" s="183">
        <v>1</v>
      </c>
      <c r="I20" s="183">
        <v>45</v>
      </c>
      <c r="J20" s="183">
        <v>0.6</v>
      </c>
      <c r="K20" s="183">
        <v>45</v>
      </c>
      <c r="L20" s="183">
        <v>0.3</v>
      </c>
      <c r="M20" s="183">
        <v>0</v>
      </c>
      <c r="N20" s="183">
        <f t="shared" si="0"/>
        <v>27</v>
      </c>
      <c r="O20" s="200"/>
      <c r="P20" s="200"/>
      <c r="Q20" s="214"/>
      <c r="R20" s="83"/>
    </row>
    <row r="21" s="177" customFormat="1" ht="40.5" customHeight="1" spans="1:18">
      <c r="A21" s="186"/>
      <c r="B21" s="39"/>
      <c r="C21" s="187"/>
      <c r="D21" s="183" t="s">
        <v>203</v>
      </c>
      <c r="E21" s="183" t="s">
        <v>204</v>
      </c>
      <c r="F21" s="183" t="s">
        <v>193</v>
      </c>
      <c r="G21" s="183" t="s">
        <v>194</v>
      </c>
      <c r="H21" s="183">
        <v>1</v>
      </c>
      <c r="I21" s="170">
        <v>45</v>
      </c>
      <c r="J21" s="183">
        <v>0.6</v>
      </c>
      <c r="K21" s="170">
        <v>45</v>
      </c>
      <c r="L21" s="183">
        <v>0.3</v>
      </c>
      <c r="M21" s="183">
        <v>0</v>
      </c>
      <c r="N21" s="183">
        <f t="shared" si="0"/>
        <v>27</v>
      </c>
      <c r="O21" s="200"/>
      <c r="P21" s="200"/>
      <c r="Q21" s="214"/>
      <c r="R21" s="83"/>
    </row>
    <row r="22" s="28" customFormat="1" ht="51" customHeight="1" spans="1:18">
      <c r="A22" s="184"/>
      <c r="B22" s="39"/>
      <c r="C22" s="185"/>
      <c r="D22" s="183" t="s">
        <v>203</v>
      </c>
      <c r="E22" s="183" t="s">
        <v>204</v>
      </c>
      <c r="F22" s="183" t="s">
        <v>193</v>
      </c>
      <c r="G22" s="183" t="s">
        <v>195</v>
      </c>
      <c r="H22" s="183">
        <v>1</v>
      </c>
      <c r="I22" s="183">
        <v>46</v>
      </c>
      <c r="J22" s="183">
        <v>0.6</v>
      </c>
      <c r="K22" s="183">
        <v>46</v>
      </c>
      <c r="L22" s="183">
        <v>0.3</v>
      </c>
      <c r="M22" s="183">
        <v>0</v>
      </c>
      <c r="N22" s="183">
        <f t="shared" si="0"/>
        <v>27.6</v>
      </c>
      <c r="O22" s="201"/>
      <c r="P22" s="201"/>
      <c r="Q22" s="213"/>
      <c r="R22" s="83"/>
    </row>
    <row r="23" s="28" customFormat="1" ht="51" customHeight="1" spans="1:18">
      <c r="A23" s="190">
        <v>7</v>
      </c>
      <c r="B23" s="39" t="s">
        <v>20</v>
      </c>
      <c r="C23" s="39" t="s">
        <v>210</v>
      </c>
      <c r="D23" s="183" t="s">
        <v>211</v>
      </c>
      <c r="E23" s="39" t="s">
        <v>212</v>
      </c>
      <c r="F23" s="183" t="s">
        <v>193</v>
      </c>
      <c r="G23" s="183" t="s">
        <v>213</v>
      </c>
      <c r="H23" s="183">
        <v>1</v>
      </c>
      <c r="I23" s="183">
        <v>99</v>
      </c>
      <c r="J23" s="183">
        <v>0.6</v>
      </c>
      <c r="K23" s="183">
        <v>50</v>
      </c>
      <c r="L23" s="183">
        <v>0.3</v>
      </c>
      <c r="M23" s="183">
        <v>49</v>
      </c>
      <c r="N23" s="183">
        <f t="shared" si="0"/>
        <v>44.7</v>
      </c>
      <c r="O23" s="183">
        <v>44.7</v>
      </c>
      <c r="P23" s="183">
        <f>O23*70</f>
        <v>3129</v>
      </c>
      <c r="Q23" s="219"/>
      <c r="R23" s="83">
        <f>O23*30</f>
        <v>1341</v>
      </c>
    </row>
    <row r="24" s="28" customFormat="1" ht="51" customHeight="1" spans="1:18">
      <c r="A24" s="190">
        <v>8</v>
      </c>
      <c r="B24" s="39" t="s">
        <v>20</v>
      </c>
      <c r="C24" s="39" t="s">
        <v>214</v>
      </c>
      <c r="D24" s="183" t="s">
        <v>211</v>
      </c>
      <c r="E24" s="39" t="s">
        <v>212</v>
      </c>
      <c r="F24" s="183" t="s">
        <v>193</v>
      </c>
      <c r="G24" s="183" t="s">
        <v>213</v>
      </c>
      <c r="H24" s="183">
        <v>1</v>
      </c>
      <c r="I24" s="183">
        <v>99</v>
      </c>
      <c r="J24" s="183">
        <v>0.6</v>
      </c>
      <c r="K24" s="183">
        <v>50</v>
      </c>
      <c r="L24" s="183">
        <v>0.3</v>
      </c>
      <c r="M24" s="183">
        <v>49</v>
      </c>
      <c r="N24" s="183">
        <f t="shared" si="0"/>
        <v>44.7</v>
      </c>
      <c r="O24" s="183">
        <v>44.7</v>
      </c>
      <c r="P24" s="183">
        <f>O24*70</f>
        <v>3129</v>
      </c>
      <c r="Q24" s="219"/>
      <c r="R24" s="83">
        <f>O24*30</f>
        <v>1341</v>
      </c>
    </row>
    <row r="25" spans="18:18">
      <c r="R25" s="220"/>
    </row>
    <row r="26" s="28" customFormat="1" ht="30" customHeight="1" spans="1:19">
      <c r="A26" s="191">
        <v>1</v>
      </c>
      <c r="B26" s="182" t="s">
        <v>20</v>
      </c>
      <c r="C26" s="192" t="s">
        <v>215</v>
      </c>
      <c r="D26" s="183" t="s">
        <v>216</v>
      </c>
      <c r="E26" s="183" t="s">
        <v>217</v>
      </c>
      <c r="F26" s="183" t="s">
        <v>193</v>
      </c>
      <c r="G26" s="183" t="s">
        <v>218</v>
      </c>
      <c r="H26" s="183">
        <v>2</v>
      </c>
      <c r="I26" s="183">
        <v>95</v>
      </c>
      <c r="J26" s="183">
        <v>0.6</v>
      </c>
      <c r="K26" s="183">
        <v>50</v>
      </c>
      <c r="L26" s="183">
        <v>0.3</v>
      </c>
      <c r="M26" s="183">
        <v>45</v>
      </c>
      <c r="N26" s="183">
        <f>H26*J26*K26+H26*L26*M26</f>
        <v>87</v>
      </c>
      <c r="O26" s="183">
        <f t="shared" ref="O26:O58" si="1">N26*70</f>
        <v>6090</v>
      </c>
      <c r="P26" s="199">
        <f t="shared" ref="P26:P30" si="2">O26+O27</f>
        <v>9870</v>
      </c>
      <c r="Q26" s="221"/>
      <c r="R26" s="83">
        <f t="shared" ref="R26:R31" si="3">N26*30</f>
        <v>2610</v>
      </c>
      <c r="S26" s="28">
        <v>4230</v>
      </c>
    </row>
    <row r="27" s="28" customFormat="1" ht="30" customHeight="1" spans="1:18">
      <c r="A27" s="193"/>
      <c r="B27" s="185"/>
      <c r="C27" s="194"/>
      <c r="D27" s="183" t="s">
        <v>216</v>
      </c>
      <c r="E27" s="183" t="s">
        <v>217</v>
      </c>
      <c r="F27" s="183" t="s">
        <v>193</v>
      </c>
      <c r="G27" s="183" t="s">
        <v>219</v>
      </c>
      <c r="H27" s="183">
        <v>2</v>
      </c>
      <c r="I27" s="183">
        <v>45</v>
      </c>
      <c r="J27" s="183">
        <v>0.6</v>
      </c>
      <c r="K27" s="183">
        <v>45</v>
      </c>
      <c r="L27" s="183">
        <v>0.3</v>
      </c>
      <c r="M27" s="183">
        <v>0</v>
      </c>
      <c r="N27" s="183">
        <f>H27*J27*K27+H27*L27*M27</f>
        <v>54</v>
      </c>
      <c r="O27" s="183">
        <f t="shared" si="1"/>
        <v>3780</v>
      </c>
      <c r="P27" s="201"/>
      <c r="Q27" s="222"/>
      <c r="R27" s="83">
        <f t="shared" si="3"/>
        <v>1620</v>
      </c>
    </row>
    <row r="28" s="28" customFormat="1" ht="30" customHeight="1" spans="1:19">
      <c r="A28" s="191">
        <v>2</v>
      </c>
      <c r="B28" s="182" t="s">
        <v>20</v>
      </c>
      <c r="C28" s="192" t="s">
        <v>220</v>
      </c>
      <c r="D28" s="183" t="s">
        <v>216</v>
      </c>
      <c r="E28" s="183" t="s">
        <v>217</v>
      </c>
      <c r="F28" s="183" t="s">
        <v>193</v>
      </c>
      <c r="G28" s="183" t="s">
        <v>221</v>
      </c>
      <c r="H28" s="183">
        <v>2</v>
      </c>
      <c r="I28" s="183">
        <v>48</v>
      </c>
      <c r="J28" s="183">
        <v>0.6</v>
      </c>
      <c r="K28" s="183">
        <v>48</v>
      </c>
      <c r="L28" s="183">
        <v>0.3</v>
      </c>
      <c r="M28" s="183">
        <v>0</v>
      </c>
      <c r="N28" s="183">
        <f t="shared" ref="N28:N45" si="4">H28*J28*K28</f>
        <v>57.6</v>
      </c>
      <c r="O28" s="183">
        <f t="shared" si="1"/>
        <v>4032</v>
      </c>
      <c r="P28" s="199">
        <f t="shared" si="2"/>
        <v>7812</v>
      </c>
      <c r="Q28" s="221"/>
      <c r="R28" s="83">
        <f t="shared" si="3"/>
        <v>1728</v>
      </c>
      <c r="S28" s="28">
        <v>3348</v>
      </c>
    </row>
    <row r="29" s="28" customFormat="1" ht="30" customHeight="1" spans="1:18">
      <c r="A29" s="193"/>
      <c r="B29" s="185"/>
      <c r="C29" s="194"/>
      <c r="D29" s="183" t="s">
        <v>216</v>
      </c>
      <c r="E29" s="183" t="s">
        <v>217</v>
      </c>
      <c r="F29" s="183" t="s">
        <v>193</v>
      </c>
      <c r="G29" s="183" t="s">
        <v>222</v>
      </c>
      <c r="H29" s="183">
        <v>2</v>
      </c>
      <c r="I29" s="183">
        <v>45</v>
      </c>
      <c r="J29" s="183">
        <v>0.6</v>
      </c>
      <c r="K29" s="183">
        <v>45</v>
      </c>
      <c r="L29" s="183">
        <v>0.3</v>
      </c>
      <c r="M29" s="183">
        <v>0</v>
      </c>
      <c r="N29" s="183">
        <f t="shared" si="4"/>
        <v>54</v>
      </c>
      <c r="O29" s="183">
        <f t="shared" si="1"/>
        <v>3780</v>
      </c>
      <c r="P29" s="201"/>
      <c r="Q29" s="222"/>
      <c r="R29" s="83">
        <f t="shared" si="3"/>
        <v>1620</v>
      </c>
    </row>
    <row r="30" s="28" customFormat="1" ht="30" customHeight="1" spans="1:19">
      <c r="A30" s="191">
        <v>3</v>
      </c>
      <c r="B30" s="182" t="s">
        <v>20</v>
      </c>
      <c r="C30" s="192" t="s">
        <v>223</v>
      </c>
      <c r="D30" s="183" t="s">
        <v>216</v>
      </c>
      <c r="E30" s="183" t="s">
        <v>217</v>
      </c>
      <c r="F30" s="183" t="s">
        <v>193</v>
      </c>
      <c r="G30" s="183" t="s">
        <v>224</v>
      </c>
      <c r="H30" s="183">
        <v>2</v>
      </c>
      <c r="I30" s="183">
        <v>48</v>
      </c>
      <c r="J30" s="183">
        <v>0.6</v>
      </c>
      <c r="K30" s="183">
        <v>48</v>
      </c>
      <c r="L30" s="183">
        <v>0.3</v>
      </c>
      <c r="M30" s="183">
        <v>0</v>
      </c>
      <c r="N30" s="183">
        <f t="shared" si="4"/>
        <v>57.6</v>
      </c>
      <c r="O30" s="183">
        <f t="shared" si="1"/>
        <v>4032</v>
      </c>
      <c r="P30" s="199">
        <f t="shared" si="2"/>
        <v>7812</v>
      </c>
      <c r="Q30" s="221"/>
      <c r="R30" s="83">
        <f t="shared" si="3"/>
        <v>1728</v>
      </c>
      <c r="S30" s="28">
        <v>3348</v>
      </c>
    </row>
    <row r="31" s="28" customFormat="1" ht="30" customHeight="1" spans="1:18">
      <c r="A31" s="193"/>
      <c r="B31" s="185"/>
      <c r="C31" s="194"/>
      <c r="D31" s="183" t="s">
        <v>216</v>
      </c>
      <c r="E31" s="183" t="s">
        <v>217</v>
      </c>
      <c r="F31" s="183" t="s">
        <v>193</v>
      </c>
      <c r="G31" s="183" t="s">
        <v>225</v>
      </c>
      <c r="H31" s="183">
        <v>2</v>
      </c>
      <c r="I31" s="183">
        <v>45</v>
      </c>
      <c r="J31" s="183">
        <v>0.6</v>
      </c>
      <c r="K31" s="183">
        <v>45</v>
      </c>
      <c r="L31" s="183">
        <v>0.3</v>
      </c>
      <c r="M31" s="183">
        <v>0</v>
      </c>
      <c r="N31" s="183">
        <f t="shared" si="4"/>
        <v>54</v>
      </c>
      <c r="O31" s="183">
        <f t="shared" si="1"/>
        <v>3780</v>
      </c>
      <c r="P31" s="201"/>
      <c r="Q31" s="222"/>
      <c r="R31" s="83">
        <f t="shared" si="3"/>
        <v>1620</v>
      </c>
    </row>
    <row r="32" s="28" customFormat="1" ht="30" customHeight="1" spans="1:19">
      <c r="A32" s="191">
        <v>4</v>
      </c>
      <c r="B32" s="195" t="s">
        <v>20</v>
      </c>
      <c r="C32" s="182" t="s">
        <v>226</v>
      </c>
      <c r="D32" s="183" t="s">
        <v>227</v>
      </c>
      <c r="E32" s="183" t="s">
        <v>228</v>
      </c>
      <c r="F32" s="183" t="s">
        <v>229</v>
      </c>
      <c r="G32" s="183" t="s">
        <v>230</v>
      </c>
      <c r="H32" s="183">
        <v>2</v>
      </c>
      <c r="I32" s="183">
        <v>48</v>
      </c>
      <c r="J32" s="183">
        <v>0.6</v>
      </c>
      <c r="K32" s="183">
        <v>24</v>
      </c>
      <c r="L32" s="183">
        <v>0.3</v>
      </c>
      <c r="M32" s="183">
        <v>0</v>
      </c>
      <c r="N32" s="183">
        <f t="shared" si="4"/>
        <v>28.8</v>
      </c>
      <c r="O32" s="183">
        <f t="shared" si="1"/>
        <v>2016</v>
      </c>
      <c r="P32" s="199">
        <f>O32+O33+O34+O35</f>
        <v>8064</v>
      </c>
      <c r="Q32" s="221" t="s">
        <v>231</v>
      </c>
      <c r="R32" s="83">
        <f t="shared" ref="R32:R58" si="5">N32*30</f>
        <v>864</v>
      </c>
      <c r="S32" s="28">
        <v>3456</v>
      </c>
    </row>
    <row r="33" s="28" customFormat="1" ht="30" customHeight="1" spans="1:18">
      <c r="A33" s="196"/>
      <c r="B33" s="197"/>
      <c r="C33" s="187"/>
      <c r="D33" s="183" t="s">
        <v>227</v>
      </c>
      <c r="E33" s="183" t="s">
        <v>228</v>
      </c>
      <c r="F33" s="183" t="s">
        <v>229</v>
      </c>
      <c r="G33" s="183" t="s">
        <v>232</v>
      </c>
      <c r="H33" s="183">
        <v>2</v>
      </c>
      <c r="I33" s="183">
        <v>48</v>
      </c>
      <c r="J33" s="183">
        <v>0.6</v>
      </c>
      <c r="K33" s="183">
        <v>24</v>
      </c>
      <c r="L33" s="183">
        <v>0.3</v>
      </c>
      <c r="M33" s="183">
        <v>0</v>
      </c>
      <c r="N33" s="183">
        <f t="shared" si="4"/>
        <v>28.8</v>
      </c>
      <c r="O33" s="183">
        <f t="shared" si="1"/>
        <v>2016</v>
      </c>
      <c r="P33" s="200"/>
      <c r="Q33" s="221" t="s">
        <v>231</v>
      </c>
      <c r="R33" s="83">
        <f t="shared" si="5"/>
        <v>864</v>
      </c>
    </row>
    <row r="34" s="28" customFormat="1" ht="30" customHeight="1" spans="1:18">
      <c r="A34" s="196"/>
      <c r="B34" s="197"/>
      <c r="C34" s="187"/>
      <c r="D34" s="183" t="s">
        <v>227</v>
      </c>
      <c r="E34" s="183" t="s">
        <v>228</v>
      </c>
      <c r="F34" s="183" t="s">
        <v>229</v>
      </c>
      <c r="G34" s="183" t="s">
        <v>233</v>
      </c>
      <c r="H34" s="183">
        <v>2</v>
      </c>
      <c r="I34" s="183">
        <v>49</v>
      </c>
      <c r="J34" s="183">
        <v>0.6</v>
      </c>
      <c r="K34" s="183">
        <v>24</v>
      </c>
      <c r="L34" s="183">
        <v>0.3</v>
      </c>
      <c r="M34" s="183">
        <v>0</v>
      </c>
      <c r="N34" s="183">
        <f t="shared" si="4"/>
        <v>28.8</v>
      </c>
      <c r="O34" s="183">
        <f t="shared" si="1"/>
        <v>2016</v>
      </c>
      <c r="P34" s="200"/>
      <c r="Q34" s="221" t="s">
        <v>231</v>
      </c>
      <c r="R34" s="83">
        <f t="shared" si="5"/>
        <v>864</v>
      </c>
    </row>
    <row r="35" s="28" customFormat="1" ht="30" customHeight="1" spans="1:18">
      <c r="A35" s="193"/>
      <c r="B35" s="198"/>
      <c r="C35" s="185"/>
      <c r="D35" s="183" t="s">
        <v>227</v>
      </c>
      <c r="E35" s="183" t="s">
        <v>228</v>
      </c>
      <c r="F35" s="183" t="s">
        <v>229</v>
      </c>
      <c r="G35" s="183" t="s">
        <v>234</v>
      </c>
      <c r="H35" s="183">
        <v>2</v>
      </c>
      <c r="I35" s="183">
        <v>49</v>
      </c>
      <c r="J35" s="183">
        <v>0.6</v>
      </c>
      <c r="K35" s="183">
        <v>24</v>
      </c>
      <c r="L35" s="183">
        <v>0.3</v>
      </c>
      <c r="M35" s="183">
        <v>0</v>
      </c>
      <c r="N35" s="183">
        <f t="shared" si="4"/>
        <v>28.8</v>
      </c>
      <c r="O35" s="183">
        <f t="shared" si="1"/>
        <v>2016</v>
      </c>
      <c r="P35" s="201"/>
      <c r="Q35" s="221" t="s">
        <v>231</v>
      </c>
      <c r="R35" s="83">
        <f t="shared" si="5"/>
        <v>864</v>
      </c>
    </row>
    <row r="36" s="28" customFormat="1" ht="30" customHeight="1" spans="1:19">
      <c r="A36" s="191">
        <v>5</v>
      </c>
      <c r="B36" s="195" t="s">
        <v>20</v>
      </c>
      <c r="C36" s="182" t="s">
        <v>235</v>
      </c>
      <c r="D36" s="183" t="s">
        <v>227</v>
      </c>
      <c r="E36" s="183" t="s">
        <v>228</v>
      </c>
      <c r="F36" s="183" t="s">
        <v>229</v>
      </c>
      <c r="G36" s="183" t="s">
        <v>230</v>
      </c>
      <c r="H36" s="183">
        <v>2</v>
      </c>
      <c r="I36" s="183">
        <v>48</v>
      </c>
      <c r="J36" s="183">
        <v>0.6</v>
      </c>
      <c r="K36" s="183">
        <v>24</v>
      </c>
      <c r="L36" s="183">
        <v>0.3</v>
      </c>
      <c r="M36" s="183">
        <v>0</v>
      </c>
      <c r="N36" s="183">
        <f t="shared" si="4"/>
        <v>28.8</v>
      </c>
      <c r="O36" s="183">
        <f t="shared" si="1"/>
        <v>2016</v>
      </c>
      <c r="P36" s="200">
        <f>O36+O38+O37+O39</f>
        <v>7896</v>
      </c>
      <c r="Q36" s="221" t="s">
        <v>231</v>
      </c>
      <c r="R36" s="83">
        <f t="shared" si="5"/>
        <v>864</v>
      </c>
      <c r="S36" s="28">
        <v>3384</v>
      </c>
    </row>
    <row r="37" s="28" customFormat="1" ht="30" customHeight="1" spans="1:18">
      <c r="A37" s="196"/>
      <c r="B37" s="197"/>
      <c r="C37" s="187"/>
      <c r="D37" s="183" t="s">
        <v>227</v>
      </c>
      <c r="E37" s="183" t="s">
        <v>228</v>
      </c>
      <c r="F37" s="183" t="s">
        <v>229</v>
      </c>
      <c r="G37" s="183" t="s">
        <v>232</v>
      </c>
      <c r="H37" s="183">
        <v>2</v>
      </c>
      <c r="I37" s="183">
        <v>48</v>
      </c>
      <c r="J37" s="183">
        <v>0.6</v>
      </c>
      <c r="K37" s="183">
        <v>24</v>
      </c>
      <c r="L37" s="183">
        <v>0.3</v>
      </c>
      <c r="M37" s="183">
        <v>0</v>
      </c>
      <c r="N37" s="183">
        <f t="shared" si="4"/>
        <v>28.8</v>
      </c>
      <c r="O37" s="183">
        <f t="shared" si="1"/>
        <v>2016</v>
      </c>
      <c r="P37" s="200"/>
      <c r="Q37" s="221" t="s">
        <v>231</v>
      </c>
      <c r="R37" s="83">
        <f t="shared" si="5"/>
        <v>864</v>
      </c>
    </row>
    <row r="38" s="28" customFormat="1" ht="30" customHeight="1" spans="1:18">
      <c r="A38" s="196"/>
      <c r="B38" s="197"/>
      <c r="C38" s="187"/>
      <c r="D38" s="183" t="s">
        <v>227</v>
      </c>
      <c r="E38" s="183" t="s">
        <v>228</v>
      </c>
      <c r="F38" s="183" t="s">
        <v>229</v>
      </c>
      <c r="G38" s="183" t="s">
        <v>236</v>
      </c>
      <c r="H38" s="183">
        <v>2</v>
      </c>
      <c r="I38" s="183">
        <v>46</v>
      </c>
      <c r="J38" s="183">
        <v>0.6</v>
      </c>
      <c r="K38" s="183">
        <v>23</v>
      </c>
      <c r="L38" s="183">
        <v>0.3</v>
      </c>
      <c r="M38" s="183">
        <v>0</v>
      </c>
      <c r="N38" s="183">
        <f t="shared" si="4"/>
        <v>27.6</v>
      </c>
      <c r="O38" s="183">
        <f t="shared" si="1"/>
        <v>1932</v>
      </c>
      <c r="P38" s="200"/>
      <c r="Q38" s="221" t="s">
        <v>231</v>
      </c>
      <c r="R38" s="83">
        <f t="shared" si="5"/>
        <v>828</v>
      </c>
    </row>
    <row r="39" s="28" customFormat="1" ht="30" customHeight="1" spans="1:18">
      <c r="A39" s="193"/>
      <c r="B39" s="197"/>
      <c r="C39" s="187"/>
      <c r="D39" s="183" t="s">
        <v>227</v>
      </c>
      <c r="E39" s="183" t="s">
        <v>228</v>
      </c>
      <c r="F39" s="183" t="s">
        <v>229</v>
      </c>
      <c r="G39" s="183" t="s">
        <v>237</v>
      </c>
      <c r="H39" s="183">
        <v>2</v>
      </c>
      <c r="I39" s="183">
        <v>46</v>
      </c>
      <c r="J39" s="183">
        <v>0.6</v>
      </c>
      <c r="K39" s="183">
        <v>23</v>
      </c>
      <c r="L39" s="183">
        <v>0.3</v>
      </c>
      <c r="M39" s="183">
        <v>0</v>
      </c>
      <c r="N39" s="183">
        <f t="shared" si="4"/>
        <v>27.6</v>
      </c>
      <c r="O39" s="183">
        <f t="shared" si="1"/>
        <v>1932</v>
      </c>
      <c r="P39" s="201"/>
      <c r="Q39" s="221" t="s">
        <v>231</v>
      </c>
      <c r="R39" s="83">
        <f t="shared" si="5"/>
        <v>828</v>
      </c>
    </row>
    <row r="40" s="28" customFormat="1" ht="30" customHeight="1" spans="1:19">
      <c r="A40" s="191">
        <v>6</v>
      </c>
      <c r="B40" s="195" t="s">
        <v>20</v>
      </c>
      <c r="C40" s="182" t="s">
        <v>80</v>
      </c>
      <c r="D40" s="183" t="s">
        <v>227</v>
      </c>
      <c r="E40" s="183" t="s">
        <v>228</v>
      </c>
      <c r="F40" s="183" t="s">
        <v>229</v>
      </c>
      <c r="G40" s="183" t="s">
        <v>233</v>
      </c>
      <c r="H40" s="183">
        <v>2</v>
      </c>
      <c r="I40" s="183">
        <v>49</v>
      </c>
      <c r="J40" s="183">
        <v>0.6</v>
      </c>
      <c r="K40" s="183">
        <v>25</v>
      </c>
      <c r="L40" s="183">
        <v>0.3</v>
      </c>
      <c r="M40" s="183">
        <v>0</v>
      </c>
      <c r="N40" s="183">
        <f t="shared" si="4"/>
        <v>30</v>
      </c>
      <c r="O40" s="183">
        <f t="shared" si="1"/>
        <v>2100</v>
      </c>
      <c r="P40" s="199">
        <f>O40+O41+O42+O43</f>
        <v>8064</v>
      </c>
      <c r="Q40" s="221" t="s">
        <v>231</v>
      </c>
      <c r="R40" s="83">
        <f t="shared" si="5"/>
        <v>900</v>
      </c>
      <c r="S40" s="28">
        <v>3456</v>
      </c>
    </row>
    <row r="41" s="28" customFormat="1" ht="30" customHeight="1" spans="1:18">
      <c r="A41" s="196"/>
      <c r="B41" s="197"/>
      <c r="C41" s="187"/>
      <c r="D41" s="183" t="s">
        <v>227</v>
      </c>
      <c r="E41" s="183" t="s">
        <v>228</v>
      </c>
      <c r="F41" s="183" t="s">
        <v>229</v>
      </c>
      <c r="G41" s="183" t="s">
        <v>234</v>
      </c>
      <c r="H41" s="183">
        <v>2</v>
      </c>
      <c r="I41" s="183">
        <v>49</v>
      </c>
      <c r="J41" s="183">
        <v>0.6</v>
      </c>
      <c r="K41" s="183">
        <v>25</v>
      </c>
      <c r="L41" s="183">
        <v>0.3</v>
      </c>
      <c r="M41" s="183">
        <v>0</v>
      </c>
      <c r="N41" s="183">
        <f t="shared" si="4"/>
        <v>30</v>
      </c>
      <c r="O41" s="183">
        <f t="shared" si="1"/>
        <v>2100</v>
      </c>
      <c r="P41" s="200"/>
      <c r="Q41" s="221" t="s">
        <v>231</v>
      </c>
      <c r="R41" s="83">
        <f t="shared" si="5"/>
        <v>900</v>
      </c>
    </row>
    <row r="42" s="28" customFormat="1" ht="30" customHeight="1" spans="1:18">
      <c r="A42" s="196"/>
      <c r="B42" s="197"/>
      <c r="C42" s="187"/>
      <c r="D42" s="183" t="s">
        <v>227</v>
      </c>
      <c r="E42" s="183" t="s">
        <v>228</v>
      </c>
      <c r="F42" s="183" t="s">
        <v>229</v>
      </c>
      <c r="G42" s="183" t="s">
        <v>236</v>
      </c>
      <c r="H42" s="183">
        <v>2</v>
      </c>
      <c r="I42" s="183">
        <v>46</v>
      </c>
      <c r="J42" s="183">
        <v>0.6</v>
      </c>
      <c r="K42" s="183">
        <v>23</v>
      </c>
      <c r="L42" s="183">
        <v>0.3</v>
      </c>
      <c r="M42" s="183">
        <v>0</v>
      </c>
      <c r="N42" s="183">
        <f t="shared" si="4"/>
        <v>27.6</v>
      </c>
      <c r="O42" s="183">
        <f t="shared" si="1"/>
        <v>1932</v>
      </c>
      <c r="P42" s="200"/>
      <c r="Q42" s="221" t="s">
        <v>231</v>
      </c>
      <c r="R42" s="83">
        <f t="shared" si="5"/>
        <v>828</v>
      </c>
    </row>
    <row r="43" s="28" customFormat="1" ht="30" customHeight="1" spans="1:18">
      <c r="A43" s="193"/>
      <c r="B43" s="197"/>
      <c r="C43" s="187"/>
      <c r="D43" s="183" t="s">
        <v>227</v>
      </c>
      <c r="E43" s="183" t="s">
        <v>228</v>
      </c>
      <c r="F43" s="183" t="s">
        <v>229</v>
      </c>
      <c r="G43" s="183" t="s">
        <v>237</v>
      </c>
      <c r="H43" s="183">
        <v>2</v>
      </c>
      <c r="I43" s="183">
        <v>46</v>
      </c>
      <c r="J43" s="183">
        <v>0.6</v>
      </c>
      <c r="K43" s="183">
        <v>23</v>
      </c>
      <c r="L43" s="183">
        <v>0.3</v>
      </c>
      <c r="M43" s="183">
        <v>0</v>
      </c>
      <c r="N43" s="183">
        <f t="shared" si="4"/>
        <v>27.6</v>
      </c>
      <c r="O43" s="183">
        <f t="shared" si="1"/>
        <v>1932</v>
      </c>
      <c r="P43" s="201"/>
      <c r="Q43" s="221" t="s">
        <v>231</v>
      </c>
      <c r="R43" s="83">
        <f t="shared" si="5"/>
        <v>828</v>
      </c>
    </row>
    <row r="44" s="28" customFormat="1" ht="30" customHeight="1" spans="1:18">
      <c r="A44" s="190">
        <v>7</v>
      </c>
      <c r="B44" s="39" t="s">
        <v>20</v>
      </c>
      <c r="C44" s="39" t="s">
        <v>37</v>
      </c>
      <c r="D44" s="183" t="s">
        <v>238</v>
      </c>
      <c r="E44" s="183" t="s">
        <v>239</v>
      </c>
      <c r="F44" s="183" t="s">
        <v>229</v>
      </c>
      <c r="G44" s="183" t="s">
        <v>240</v>
      </c>
      <c r="H44" s="183">
        <v>2</v>
      </c>
      <c r="I44" s="183">
        <v>92</v>
      </c>
      <c r="J44" s="183">
        <v>0.6</v>
      </c>
      <c r="K44" s="183">
        <v>46</v>
      </c>
      <c r="L44" s="183">
        <v>0.3</v>
      </c>
      <c r="M44" s="183">
        <v>0</v>
      </c>
      <c r="N44" s="183">
        <f t="shared" si="4"/>
        <v>55.2</v>
      </c>
      <c r="O44" s="183">
        <f t="shared" si="1"/>
        <v>3864</v>
      </c>
      <c r="P44" s="183">
        <f>O44</f>
        <v>3864</v>
      </c>
      <c r="Q44" s="223" t="s">
        <v>231</v>
      </c>
      <c r="R44" s="83">
        <f t="shared" si="5"/>
        <v>1656</v>
      </c>
    </row>
    <row r="45" s="28" customFormat="1" ht="30" customHeight="1" spans="1:18">
      <c r="A45" s="190">
        <v>8</v>
      </c>
      <c r="B45" s="39" t="s">
        <v>20</v>
      </c>
      <c r="C45" s="39" t="s">
        <v>107</v>
      </c>
      <c r="D45" s="183" t="s">
        <v>238</v>
      </c>
      <c r="E45" s="183" t="s">
        <v>239</v>
      </c>
      <c r="F45" s="183" t="s">
        <v>229</v>
      </c>
      <c r="G45" s="183" t="s">
        <v>240</v>
      </c>
      <c r="H45" s="183">
        <v>2</v>
      </c>
      <c r="I45" s="183">
        <v>92</v>
      </c>
      <c r="J45" s="183">
        <v>0.6</v>
      </c>
      <c r="K45" s="183">
        <v>46</v>
      </c>
      <c r="L45" s="183">
        <v>0.3</v>
      </c>
      <c r="M45" s="183">
        <v>0</v>
      </c>
      <c r="N45" s="183">
        <f t="shared" si="4"/>
        <v>55.2</v>
      </c>
      <c r="O45" s="183">
        <f t="shared" si="1"/>
        <v>3864</v>
      </c>
      <c r="P45" s="183">
        <f>O45</f>
        <v>3864</v>
      </c>
      <c r="Q45" s="223" t="s">
        <v>231</v>
      </c>
      <c r="R45" s="83">
        <f t="shared" si="5"/>
        <v>1656</v>
      </c>
    </row>
    <row r="46" s="28" customFormat="1" ht="30" customHeight="1" spans="1:19">
      <c r="A46" s="191">
        <v>9</v>
      </c>
      <c r="B46" s="195" t="s">
        <v>20</v>
      </c>
      <c r="C46" s="195" t="s">
        <v>57</v>
      </c>
      <c r="D46" s="183" t="s">
        <v>196</v>
      </c>
      <c r="E46" s="183" t="s">
        <v>197</v>
      </c>
      <c r="F46" s="183" t="s">
        <v>229</v>
      </c>
      <c r="G46" s="183" t="s">
        <v>241</v>
      </c>
      <c r="H46" s="183">
        <v>2</v>
      </c>
      <c r="I46" s="183">
        <v>102</v>
      </c>
      <c r="J46" s="183">
        <v>0.6</v>
      </c>
      <c r="K46" s="183">
        <v>50</v>
      </c>
      <c r="L46" s="183">
        <v>0.3</v>
      </c>
      <c r="M46" s="183">
        <v>1</v>
      </c>
      <c r="N46" s="183">
        <f>H46*J46*K46+H46*L46*M46</f>
        <v>60.6</v>
      </c>
      <c r="O46" s="183">
        <f t="shared" si="1"/>
        <v>4242</v>
      </c>
      <c r="P46" s="206">
        <f>O46+O47</f>
        <v>8274</v>
      </c>
      <c r="Q46" s="221" t="s">
        <v>231</v>
      </c>
      <c r="R46" s="83">
        <f t="shared" si="5"/>
        <v>1818</v>
      </c>
      <c r="S46" s="28">
        <v>3546</v>
      </c>
    </row>
    <row r="47" s="28" customFormat="1" ht="30" customHeight="1" spans="1:18">
      <c r="A47" s="193"/>
      <c r="B47" s="198"/>
      <c r="C47" s="198"/>
      <c r="D47" s="183" t="s">
        <v>196</v>
      </c>
      <c r="E47" s="183" t="s">
        <v>197</v>
      </c>
      <c r="F47" s="183" t="s">
        <v>229</v>
      </c>
      <c r="G47" s="183" t="s">
        <v>240</v>
      </c>
      <c r="H47" s="183">
        <v>2</v>
      </c>
      <c r="I47" s="183">
        <v>95</v>
      </c>
      <c r="J47" s="183">
        <v>0.6</v>
      </c>
      <c r="K47" s="183">
        <v>48</v>
      </c>
      <c r="L47" s="183">
        <v>0.3</v>
      </c>
      <c r="M47" s="183">
        <v>0</v>
      </c>
      <c r="N47" s="183">
        <f>H47*J47*K47+H47*L47*M47</f>
        <v>57.6</v>
      </c>
      <c r="O47" s="183">
        <f t="shared" si="1"/>
        <v>4032</v>
      </c>
      <c r="P47" s="207"/>
      <c r="Q47" s="221" t="s">
        <v>231</v>
      </c>
      <c r="R47" s="83">
        <f t="shared" si="5"/>
        <v>1728</v>
      </c>
    </row>
    <row r="48" s="28" customFormat="1" ht="30" customHeight="1" spans="1:19">
      <c r="A48" s="191">
        <v>10</v>
      </c>
      <c r="B48" s="195" t="s">
        <v>20</v>
      </c>
      <c r="C48" s="195" t="s">
        <v>61</v>
      </c>
      <c r="D48" s="183" t="s">
        <v>196</v>
      </c>
      <c r="E48" s="183" t="s">
        <v>197</v>
      </c>
      <c r="F48" s="183" t="s">
        <v>229</v>
      </c>
      <c r="G48" s="183" t="s">
        <v>242</v>
      </c>
      <c r="H48" s="183">
        <v>2</v>
      </c>
      <c r="I48" s="183">
        <v>102</v>
      </c>
      <c r="J48" s="183">
        <v>0.6</v>
      </c>
      <c r="K48" s="183">
        <v>50</v>
      </c>
      <c r="L48" s="183">
        <v>0.3</v>
      </c>
      <c r="M48" s="183">
        <v>1</v>
      </c>
      <c r="N48" s="183">
        <f>H48*J48*K48+H48*L48*M48</f>
        <v>60.6</v>
      </c>
      <c r="O48" s="183">
        <f t="shared" si="1"/>
        <v>4242</v>
      </c>
      <c r="P48" s="206">
        <f>O48+O49</f>
        <v>8190</v>
      </c>
      <c r="Q48" s="221" t="s">
        <v>231</v>
      </c>
      <c r="R48" s="83">
        <f t="shared" si="5"/>
        <v>1818</v>
      </c>
      <c r="S48" s="28">
        <v>3510</v>
      </c>
    </row>
    <row r="49" s="28" customFormat="1" ht="30" customHeight="1" spans="1:18">
      <c r="A49" s="193"/>
      <c r="B49" s="198"/>
      <c r="C49" s="198"/>
      <c r="D49" s="183" t="s">
        <v>196</v>
      </c>
      <c r="E49" s="183" t="s">
        <v>197</v>
      </c>
      <c r="F49" s="183" t="s">
        <v>229</v>
      </c>
      <c r="G49" s="183" t="s">
        <v>240</v>
      </c>
      <c r="H49" s="183">
        <v>2</v>
      </c>
      <c r="I49" s="183">
        <v>95</v>
      </c>
      <c r="J49" s="183">
        <v>0.6</v>
      </c>
      <c r="K49" s="183">
        <v>47</v>
      </c>
      <c r="L49" s="183">
        <v>0.3</v>
      </c>
      <c r="M49" s="183">
        <v>0</v>
      </c>
      <c r="N49" s="183">
        <f>H49*J49*K49+H49*L49*M49</f>
        <v>56.4</v>
      </c>
      <c r="O49" s="183">
        <f t="shared" si="1"/>
        <v>3948</v>
      </c>
      <c r="P49" s="207"/>
      <c r="Q49" s="221" t="s">
        <v>231</v>
      </c>
      <c r="R49" s="83">
        <f t="shared" si="5"/>
        <v>1692</v>
      </c>
    </row>
    <row r="50" s="28" customFormat="1" ht="30" customHeight="1" spans="1:19">
      <c r="A50" s="191">
        <v>11</v>
      </c>
      <c r="B50" s="182" t="s">
        <v>20</v>
      </c>
      <c r="C50" s="182" t="s">
        <v>243</v>
      </c>
      <c r="D50" s="183" t="s">
        <v>244</v>
      </c>
      <c r="E50" s="183" t="s">
        <v>245</v>
      </c>
      <c r="F50" s="183" t="s">
        <v>229</v>
      </c>
      <c r="G50" s="183" t="s">
        <v>236</v>
      </c>
      <c r="H50" s="183">
        <v>1</v>
      </c>
      <c r="I50" s="183">
        <v>46</v>
      </c>
      <c r="J50" s="183">
        <v>0.6</v>
      </c>
      <c r="K50" s="183">
        <v>23</v>
      </c>
      <c r="L50" s="183">
        <v>0.3</v>
      </c>
      <c r="M50" s="183">
        <v>0</v>
      </c>
      <c r="N50" s="183">
        <f t="shared" ref="N50:N58" si="6">H50*J50*K50</f>
        <v>13.8</v>
      </c>
      <c r="O50" s="183">
        <f t="shared" si="1"/>
        <v>966</v>
      </c>
      <c r="P50" s="199">
        <f>O50+O51+O52</f>
        <v>2730</v>
      </c>
      <c r="Q50" s="221" t="s">
        <v>231</v>
      </c>
      <c r="R50" s="83">
        <f t="shared" si="5"/>
        <v>414</v>
      </c>
      <c r="S50" s="28">
        <v>1170</v>
      </c>
    </row>
    <row r="51" s="28" customFormat="1" ht="30" customHeight="1" spans="1:18">
      <c r="A51" s="196"/>
      <c r="B51" s="187"/>
      <c r="C51" s="187"/>
      <c r="D51" s="183" t="s">
        <v>244</v>
      </c>
      <c r="E51" s="183" t="s">
        <v>245</v>
      </c>
      <c r="F51" s="183" t="s">
        <v>229</v>
      </c>
      <c r="G51" s="183" t="s">
        <v>242</v>
      </c>
      <c r="H51" s="183">
        <v>1</v>
      </c>
      <c r="I51" s="183">
        <v>48</v>
      </c>
      <c r="J51" s="183">
        <v>0.6</v>
      </c>
      <c r="K51" s="183">
        <v>24</v>
      </c>
      <c r="L51" s="183">
        <v>0.3</v>
      </c>
      <c r="M51" s="183">
        <v>0</v>
      </c>
      <c r="N51" s="183">
        <f t="shared" si="6"/>
        <v>14.4</v>
      </c>
      <c r="O51" s="183">
        <f t="shared" si="1"/>
        <v>1008</v>
      </c>
      <c r="P51" s="200"/>
      <c r="Q51" s="221" t="s">
        <v>231</v>
      </c>
      <c r="R51" s="83">
        <f t="shared" si="5"/>
        <v>432</v>
      </c>
    </row>
    <row r="52" s="28" customFormat="1" ht="30" customHeight="1" spans="1:18">
      <c r="A52" s="193"/>
      <c r="B52" s="187"/>
      <c r="C52" s="187"/>
      <c r="D52" s="183" t="s">
        <v>244</v>
      </c>
      <c r="E52" s="183" t="s">
        <v>245</v>
      </c>
      <c r="F52" s="183" t="s">
        <v>229</v>
      </c>
      <c r="G52" s="183" t="s">
        <v>246</v>
      </c>
      <c r="H52" s="183">
        <v>1</v>
      </c>
      <c r="I52" s="183">
        <v>54</v>
      </c>
      <c r="J52" s="183">
        <v>0.6</v>
      </c>
      <c r="K52" s="183">
        <v>18</v>
      </c>
      <c r="L52" s="183">
        <v>0.3</v>
      </c>
      <c r="M52" s="183">
        <v>0</v>
      </c>
      <c r="N52" s="183">
        <f t="shared" si="6"/>
        <v>10.8</v>
      </c>
      <c r="O52" s="183">
        <f t="shared" si="1"/>
        <v>756</v>
      </c>
      <c r="P52" s="201"/>
      <c r="Q52" s="221" t="s">
        <v>247</v>
      </c>
      <c r="R52" s="83">
        <f t="shared" si="5"/>
        <v>324</v>
      </c>
    </row>
    <row r="53" s="28" customFormat="1" ht="30" customHeight="1" spans="1:19">
      <c r="A53" s="191">
        <v>12</v>
      </c>
      <c r="B53" s="182" t="s">
        <v>20</v>
      </c>
      <c r="C53" s="182" t="s">
        <v>248</v>
      </c>
      <c r="D53" s="183" t="s">
        <v>244</v>
      </c>
      <c r="E53" s="183" t="s">
        <v>245</v>
      </c>
      <c r="F53" s="183" t="s">
        <v>229</v>
      </c>
      <c r="G53" s="183" t="s">
        <v>236</v>
      </c>
      <c r="H53" s="183">
        <v>1</v>
      </c>
      <c r="I53" s="183">
        <v>46</v>
      </c>
      <c r="J53" s="183">
        <v>0.6</v>
      </c>
      <c r="K53" s="183">
        <v>23</v>
      </c>
      <c r="L53" s="183">
        <v>0.3</v>
      </c>
      <c r="M53" s="183">
        <v>0</v>
      </c>
      <c r="N53" s="183">
        <f t="shared" si="6"/>
        <v>13.8</v>
      </c>
      <c r="O53" s="183">
        <f t="shared" si="1"/>
        <v>966</v>
      </c>
      <c r="P53" s="199">
        <f>O53+O54+O55</f>
        <v>2688</v>
      </c>
      <c r="Q53" s="221" t="s">
        <v>231</v>
      </c>
      <c r="R53" s="83">
        <f t="shared" si="5"/>
        <v>414</v>
      </c>
      <c r="S53" s="28">
        <v>1152</v>
      </c>
    </row>
    <row r="54" s="28" customFormat="1" ht="30" customHeight="1" spans="1:18">
      <c r="A54" s="196"/>
      <c r="B54" s="187"/>
      <c r="C54" s="187"/>
      <c r="D54" s="183" t="s">
        <v>244</v>
      </c>
      <c r="E54" s="183" t="s">
        <v>245</v>
      </c>
      <c r="F54" s="183" t="s">
        <v>229</v>
      </c>
      <c r="G54" s="183" t="s">
        <v>237</v>
      </c>
      <c r="H54" s="183">
        <v>1</v>
      </c>
      <c r="I54" s="183">
        <v>46</v>
      </c>
      <c r="J54" s="183">
        <v>0.6</v>
      </c>
      <c r="K54" s="183">
        <v>23</v>
      </c>
      <c r="L54" s="183">
        <v>0.3</v>
      </c>
      <c r="M54" s="183">
        <v>0</v>
      </c>
      <c r="N54" s="183">
        <f t="shared" si="6"/>
        <v>13.8</v>
      </c>
      <c r="O54" s="183">
        <f t="shared" si="1"/>
        <v>966</v>
      </c>
      <c r="P54" s="200"/>
      <c r="Q54" s="221" t="s">
        <v>231</v>
      </c>
      <c r="R54" s="83">
        <f t="shared" si="5"/>
        <v>414</v>
      </c>
    </row>
    <row r="55" s="28" customFormat="1" ht="30" customHeight="1" spans="1:18">
      <c r="A55" s="193"/>
      <c r="B55" s="187"/>
      <c r="C55" s="187"/>
      <c r="D55" s="183" t="s">
        <v>244</v>
      </c>
      <c r="E55" s="183" t="s">
        <v>245</v>
      </c>
      <c r="F55" s="183" t="s">
        <v>229</v>
      </c>
      <c r="G55" s="183" t="s">
        <v>246</v>
      </c>
      <c r="H55" s="183">
        <v>1</v>
      </c>
      <c r="I55" s="183">
        <v>54</v>
      </c>
      <c r="J55" s="183">
        <v>0.6</v>
      </c>
      <c r="K55" s="183">
        <v>18</v>
      </c>
      <c r="L55" s="183">
        <v>0.3</v>
      </c>
      <c r="M55" s="183">
        <v>0</v>
      </c>
      <c r="N55" s="183">
        <f t="shared" si="6"/>
        <v>10.8</v>
      </c>
      <c r="O55" s="183">
        <f t="shared" si="1"/>
        <v>756</v>
      </c>
      <c r="P55" s="201"/>
      <c r="Q55" s="221" t="s">
        <v>247</v>
      </c>
      <c r="R55" s="83">
        <f t="shared" si="5"/>
        <v>324</v>
      </c>
    </row>
    <row r="56" s="28" customFormat="1" ht="30" customHeight="1" spans="1:19">
      <c r="A56" s="191">
        <v>13</v>
      </c>
      <c r="B56" s="199" t="s">
        <v>20</v>
      </c>
      <c r="C56" s="199" t="s">
        <v>102</v>
      </c>
      <c r="D56" s="183" t="s">
        <v>244</v>
      </c>
      <c r="E56" s="183" t="s">
        <v>245</v>
      </c>
      <c r="F56" s="183" t="s">
        <v>229</v>
      </c>
      <c r="G56" s="183" t="s">
        <v>237</v>
      </c>
      <c r="H56" s="183">
        <v>1</v>
      </c>
      <c r="I56" s="183">
        <v>46</v>
      </c>
      <c r="J56" s="183">
        <v>0.6</v>
      </c>
      <c r="K56" s="183">
        <v>23</v>
      </c>
      <c r="L56" s="183">
        <v>0.3</v>
      </c>
      <c r="M56" s="183">
        <v>0</v>
      </c>
      <c r="N56" s="183">
        <f t="shared" si="6"/>
        <v>13.8</v>
      </c>
      <c r="O56" s="183">
        <f t="shared" si="1"/>
        <v>966</v>
      </c>
      <c r="P56" s="199">
        <f>O56+O57+O58</f>
        <v>2730</v>
      </c>
      <c r="Q56" s="221" t="s">
        <v>231</v>
      </c>
      <c r="R56" s="83">
        <f t="shared" si="5"/>
        <v>414</v>
      </c>
      <c r="S56" s="28">
        <v>1170</v>
      </c>
    </row>
    <row r="57" s="28" customFormat="1" ht="30" customHeight="1" spans="1:18">
      <c r="A57" s="196"/>
      <c r="B57" s="200"/>
      <c r="C57" s="200"/>
      <c r="D57" s="183" t="s">
        <v>244</v>
      </c>
      <c r="E57" s="183" t="s">
        <v>245</v>
      </c>
      <c r="F57" s="183" t="s">
        <v>229</v>
      </c>
      <c r="G57" s="183" t="s">
        <v>242</v>
      </c>
      <c r="H57" s="183">
        <v>1</v>
      </c>
      <c r="I57" s="183">
        <v>48</v>
      </c>
      <c r="J57" s="183">
        <v>0.6</v>
      </c>
      <c r="K57" s="183">
        <v>24</v>
      </c>
      <c r="L57" s="183">
        <v>0.3</v>
      </c>
      <c r="M57" s="183">
        <v>0</v>
      </c>
      <c r="N57" s="183">
        <f t="shared" si="6"/>
        <v>14.4</v>
      </c>
      <c r="O57" s="183">
        <f t="shared" si="1"/>
        <v>1008</v>
      </c>
      <c r="P57" s="200"/>
      <c r="Q57" s="221" t="s">
        <v>231</v>
      </c>
      <c r="R57" s="83">
        <f t="shared" si="5"/>
        <v>432</v>
      </c>
    </row>
    <row r="58" s="28" customFormat="1" ht="30" customHeight="1" spans="1:18">
      <c r="A58" s="193"/>
      <c r="B58" s="201"/>
      <c r="C58" s="201"/>
      <c r="D58" s="183" t="s">
        <v>244</v>
      </c>
      <c r="E58" s="183" t="s">
        <v>245</v>
      </c>
      <c r="F58" s="183" t="s">
        <v>229</v>
      </c>
      <c r="G58" s="183" t="s">
        <v>246</v>
      </c>
      <c r="H58" s="183">
        <v>1</v>
      </c>
      <c r="I58" s="183">
        <v>54</v>
      </c>
      <c r="J58" s="183">
        <v>0.6</v>
      </c>
      <c r="K58" s="183">
        <v>18</v>
      </c>
      <c r="L58" s="183">
        <v>0.3</v>
      </c>
      <c r="M58" s="183">
        <v>0</v>
      </c>
      <c r="N58" s="183">
        <f t="shared" si="6"/>
        <v>10.8</v>
      </c>
      <c r="O58" s="183">
        <f t="shared" si="1"/>
        <v>756</v>
      </c>
      <c r="P58" s="201"/>
      <c r="Q58" s="224" t="s">
        <v>247</v>
      </c>
      <c r="R58" s="83">
        <f t="shared" si="5"/>
        <v>324</v>
      </c>
    </row>
    <row r="60" ht="27" spans="1:18">
      <c r="A60" s="32">
        <v>1</v>
      </c>
      <c r="B60" s="202" t="s">
        <v>20</v>
      </c>
      <c r="C60" s="203" t="s">
        <v>139</v>
      </c>
      <c r="D60" s="203" t="s">
        <v>249</v>
      </c>
      <c r="E60" s="203" t="s">
        <v>250</v>
      </c>
      <c r="F60" s="203" t="s">
        <v>91</v>
      </c>
      <c r="G60" s="203" t="s">
        <v>142</v>
      </c>
      <c r="H60" s="203">
        <v>2</v>
      </c>
      <c r="I60" s="203">
        <v>94</v>
      </c>
      <c r="J60" s="208">
        <v>0.6</v>
      </c>
      <c r="K60" s="208">
        <v>50</v>
      </c>
      <c r="L60" s="208">
        <v>0.3</v>
      </c>
      <c r="M60" s="208">
        <f>I60-K60</f>
        <v>44</v>
      </c>
      <c r="N60" s="208">
        <v>86.4</v>
      </c>
      <c r="O60" s="208">
        <v>6048</v>
      </c>
      <c r="P60" s="209"/>
      <c r="R60" s="178">
        <f>N60*30</f>
        <v>2592</v>
      </c>
    </row>
    <row r="61" spans="18:18">
      <c r="R61" s="178">
        <v>62064</v>
      </c>
    </row>
  </sheetData>
  <mergeCells count="101">
    <mergeCell ref="A1:Q1"/>
    <mergeCell ref="A3:A4"/>
    <mergeCell ref="A5:A6"/>
    <mergeCell ref="A7:A8"/>
    <mergeCell ref="A9:A12"/>
    <mergeCell ref="A13:A15"/>
    <mergeCell ref="A16:A22"/>
    <mergeCell ref="A26:A27"/>
    <mergeCell ref="A28:A29"/>
    <mergeCell ref="A30:A31"/>
    <mergeCell ref="A32:A35"/>
    <mergeCell ref="A36:A39"/>
    <mergeCell ref="A40:A43"/>
    <mergeCell ref="A46:A47"/>
    <mergeCell ref="A48:A49"/>
    <mergeCell ref="A50:A52"/>
    <mergeCell ref="A53:A55"/>
    <mergeCell ref="A56:A58"/>
    <mergeCell ref="B3:B4"/>
    <mergeCell ref="B5:B6"/>
    <mergeCell ref="B7:B8"/>
    <mergeCell ref="B9:B12"/>
    <mergeCell ref="B13:B15"/>
    <mergeCell ref="B16:B22"/>
    <mergeCell ref="B26:B27"/>
    <mergeCell ref="B28:B29"/>
    <mergeCell ref="B30:B31"/>
    <mergeCell ref="B32:B35"/>
    <mergeCell ref="B36:B39"/>
    <mergeCell ref="B40:B43"/>
    <mergeCell ref="B46:B47"/>
    <mergeCell ref="B48:B49"/>
    <mergeCell ref="B50:B52"/>
    <mergeCell ref="B53:B55"/>
    <mergeCell ref="B56:B58"/>
    <mergeCell ref="C3:C4"/>
    <mergeCell ref="C5:C6"/>
    <mergeCell ref="C7:C8"/>
    <mergeCell ref="C9:C12"/>
    <mergeCell ref="C13:C15"/>
    <mergeCell ref="C16:C22"/>
    <mergeCell ref="C26:C27"/>
    <mergeCell ref="C28:C29"/>
    <mergeCell ref="C30:C31"/>
    <mergeCell ref="C32:C35"/>
    <mergeCell ref="C36:C39"/>
    <mergeCell ref="C40:C43"/>
    <mergeCell ref="C46:C47"/>
    <mergeCell ref="C48:C49"/>
    <mergeCell ref="C50:C52"/>
    <mergeCell ref="C53:C55"/>
    <mergeCell ref="C56:C58"/>
    <mergeCell ref="O3:O4"/>
    <mergeCell ref="O5:O6"/>
    <mergeCell ref="O7:O8"/>
    <mergeCell ref="O9:O12"/>
    <mergeCell ref="O13:O15"/>
    <mergeCell ref="O16:O22"/>
    <mergeCell ref="P3:P4"/>
    <mergeCell ref="P5:P6"/>
    <mergeCell ref="P7:P8"/>
    <mergeCell ref="P9:P12"/>
    <mergeCell ref="P13:P15"/>
    <mergeCell ref="P16:P22"/>
    <mergeCell ref="P26:P27"/>
    <mergeCell ref="P28:P29"/>
    <mergeCell ref="P30:P31"/>
    <mergeCell ref="P32:P35"/>
    <mergeCell ref="P36:P39"/>
    <mergeCell ref="P40:P43"/>
    <mergeCell ref="P46:P47"/>
    <mergeCell ref="P48:P49"/>
    <mergeCell ref="P50:P52"/>
    <mergeCell ref="P53:P55"/>
    <mergeCell ref="P56:P58"/>
    <mergeCell ref="Q3:Q4"/>
    <mergeCell ref="Q5:Q6"/>
    <mergeCell ref="Q7:Q8"/>
    <mergeCell ref="Q9:Q12"/>
    <mergeCell ref="Q13:Q15"/>
    <mergeCell ref="Q16:Q22"/>
    <mergeCell ref="Q26:Q27"/>
    <mergeCell ref="Q28:Q29"/>
    <mergeCell ref="Q30:Q31"/>
    <mergeCell ref="R3:R4"/>
    <mergeCell ref="R5:R6"/>
    <mergeCell ref="R7:R8"/>
    <mergeCell ref="R9:R12"/>
    <mergeCell ref="R13:R15"/>
    <mergeCell ref="R16:R22"/>
    <mergeCell ref="S26:S27"/>
    <mergeCell ref="S28:S29"/>
    <mergeCell ref="S30:S31"/>
    <mergeCell ref="S32:S35"/>
    <mergeCell ref="S36:S39"/>
    <mergeCell ref="S40:S43"/>
    <mergeCell ref="S46:S47"/>
    <mergeCell ref="S48:S49"/>
    <mergeCell ref="S50:S52"/>
    <mergeCell ref="S53:S55"/>
    <mergeCell ref="S56:S58"/>
  </mergeCells>
  <pageMargins left="0.354166666666667" right="0.15625" top="0.511805555555556" bottom="0.432638888888889" header="0.313888888888889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pane ySplit="2" topLeftCell="A30" activePane="bottomLeft" state="frozen"/>
      <selection/>
      <selection pane="bottomLeft" activeCell="B44" sqref="B44"/>
    </sheetView>
  </sheetViews>
  <sheetFormatPr defaultColWidth="9" defaultRowHeight="13.5"/>
  <cols>
    <col min="1" max="1" width="9.26548672566372" style="31" customWidth="1"/>
    <col min="2" max="2" width="12.6017699115044" style="31" customWidth="1"/>
    <col min="3" max="3" width="11.4690265486726" style="165" customWidth="1"/>
    <col min="4" max="7" width="11.4690265486726" style="31" customWidth="1"/>
    <col min="8" max="8" width="11.3982300884956" style="31" customWidth="1"/>
    <col min="9" max="9" width="11.4690265486726" style="31" customWidth="1"/>
    <col min="10" max="10" width="12.1327433628319" style="31" customWidth="1"/>
    <col min="11" max="11" width="13.1327433628319" style="166" customWidth="1"/>
    <col min="12" max="16384" width="9" style="31"/>
  </cols>
  <sheetData>
    <row r="1" ht="32.25" customHeight="1" spans="1:11">
      <c r="A1" s="167" t="s">
        <v>251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27" customHeight="1" spans="1:11">
      <c r="A2" s="168" t="s">
        <v>176</v>
      </c>
      <c r="B2" s="168" t="s">
        <v>1</v>
      </c>
      <c r="C2" s="168" t="s">
        <v>252</v>
      </c>
      <c r="D2" s="168" t="s">
        <v>5</v>
      </c>
      <c r="E2" s="168" t="s">
        <v>253</v>
      </c>
      <c r="F2" s="168" t="s">
        <v>181</v>
      </c>
      <c r="G2" s="168" t="s">
        <v>183</v>
      </c>
      <c r="H2" s="168" t="s">
        <v>254</v>
      </c>
      <c r="I2" s="168" t="s">
        <v>12</v>
      </c>
      <c r="J2" s="168" t="s">
        <v>188</v>
      </c>
      <c r="K2" s="172" t="s">
        <v>152</v>
      </c>
    </row>
    <row r="3" ht="27" customHeight="1" spans="1:11">
      <c r="A3" s="66">
        <v>1</v>
      </c>
      <c r="B3" s="66" t="s">
        <v>20</v>
      </c>
      <c r="C3" s="66" t="s">
        <v>255</v>
      </c>
      <c r="D3" s="169" t="s">
        <v>256</v>
      </c>
      <c r="E3" s="169" t="s">
        <v>257</v>
      </c>
      <c r="F3" s="170">
        <v>14</v>
      </c>
      <c r="G3" s="170">
        <v>0.9</v>
      </c>
      <c r="H3" s="171">
        <v>6</v>
      </c>
      <c r="I3" s="47">
        <f t="shared" ref="I3:I64" si="0">F3*G3*H3</f>
        <v>75.6</v>
      </c>
      <c r="J3" s="47">
        <f t="shared" ref="J3:J64" si="1">I3*70</f>
        <v>5292</v>
      </c>
      <c r="K3" s="173">
        <f>I3*30</f>
        <v>2268</v>
      </c>
    </row>
    <row r="4" ht="27" customHeight="1" spans="1:11">
      <c r="A4" s="66">
        <v>2</v>
      </c>
      <c r="B4" s="66" t="s">
        <v>20</v>
      </c>
      <c r="C4" s="66" t="s">
        <v>258</v>
      </c>
      <c r="D4" s="169" t="s">
        <v>256</v>
      </c>
      <c r="E4" s="169" t="s">
        <v>257</v>
      </c>
      <c r="F4" s="170">
        <v>14</v>
      </c>
      <c r="G4" s="170">
        <v>0.9</v>
      </c>
      <c r="H4" s="66">
        <v>7</v>
      </c>
      <c r="I4" s="47">
        <f t="shared" si="0"/>
        <v>88.2</v>
      </c>
      <c r="J4" s="47">
        <f t="shared" si="1"/>
        <v>6174</v>
      </c>
      <c r="K4" s="173">
        <f t="shared" ref="K4:K64" si="2">I4*30</f>
        <v>2646</v>
      </c>
    </row>
    <row r="5" ht="27" customHeight="1" spans="1:11">
      <c r="A5" s="66">
        <v>3</v>
      </c>
      <c r="B5" s="66" t="s">
        <v>20</v>
      </c>
      <c r="C5" s="66" t="s">
        <v>43</v>
      </c>
      <c r="D5" s="169" t="s">
        <v>256</v>
      </c>
      <c r="E5" s="169" t="s">
        <v>257</v>
      </c>
      <c r="F5" s="170">
        <v>14</v>
      </c>
      <c r="G5" s="170">
        <v>0.9</v>
      </c>
      <c r="H5" s="66">
        <v>7</v>
      </c>
      <c r="I5" s="47">
        <f t="shared" si="0"/>
        <v>88.2</v>
      </c>
      <c r="J5" s="47">
        <f t="shared" si="1"/>
        <v>6174</v>
      </c>
      <c r="K5" s="173">
        <f t="shared" si="2"/>
        <v>2646</v>
      </c>
    </row>
    <row r="6" ht="27" customHeight="1" spans="1:11">
      <c r="A6" s="66">
        <v>4</v>
      </c>
      <c r="B6" s="66" t="s">
        <v>20</v>
      </c>
      <c r="C6" s="66" t="s">
        <v>118</v>
      </c>
      <c r="D6" s="169" t="s">
        <v>256</v>
      </c>
      <c r="E6" s="169" t="s">
        <v>257</v>
      </c>
      <c r="F6" s="170">
        <v>14</v>
      </c>
      <c r="G6" s="170">
        <v>0.9</v>
      </c>
      <c r="H6" s="66">
        <v>8</v>
      </c>
      <c r="I6" s="47">
        <f t="shared" si="0"/>
        <v>100.8</v>
      </c>
      <c r="J6" s="47">
        <f t="shared" si="1"/>
        <v>7056</v>
      </c>
      <c r="K6" s="173">
        <f t="shared" si="2"/>
        <v>3024</v>
      </c>
    </row>
    <row r="7" ht="27" customHeight="1" spans="1:11">
      <c r="A7" s="66">
        <v>5</v>
      </c>
      <c r="B7" s="66" t="s">
        <v>20</v>
      </c>
      <c r="C7" s="66" t="s">
        <v>259</v>
      </c>
      <c r="D7" s="169" t="s">
        <v>256</v>
      </c>
      <c r="E7" s="169" t="s">
        <v>257</v>
      </c>
      <c r="F7" s="170">
        <v>14</v>
      </c>
      <c r="G7" s="170">
        <v>0.9</v>
      </c>
      <c r="H7" s="66">
        <v>7</v>
      </c>
      <c r="I7" s="47">
        <f t="shared" si="0"/>
        <v>88.2</v>
      </c>
      <c r="J7" s="47">
        <f t="shared" si="1"/>
        <v>6174</v>
      </c>
      <c r="K7" s="173">
        <f t="shared" si="2"/>
        <v>2646</v>
      </c>
    </row>
    <row r="8" ht="27" customHeight="1" spans="1:11">
      <c r="A8" s="66">
        <v>6</v>
      </c>
      <c r="B8" s="66" t="s">
        <v>20</v>
      </c>
      <c r="C8" s="66" t="s">
        <v>260</v>
      </c>
      <c r="D8" s="169" t="s">
        <v>256</v>
      </c>
      <c r="E8" s="169" t="s">
        <v>257</v>
      </c>
      <c r="F8" s="170">
        <v>14</v>
      </c>
      <c r="G8" s="170">
        <v>0.9</v>
      </c>
      <c r="H8" s="66">
        <v>7</v>
      </c>
      <c r="I8" s="47">
        <f t="shared" si="0"/>
        <v>88.2</v>
      </c>
      <c r="J8" s="47">
        <f t="shared" si="1"/>
        <v>6174</v>
      </c>
      <c r="K8" s="173">
        <f t="shared" si="2"/>
        <v>2646</v>
      </c>
    </row>
    <row r="9" ht="27" customHeight="1" spans="1:11">
      <c r="A9" s="66">
        <v>7</v>
      </c>
      <c r="B9" s="66" t="s">
        <v>20</v>
      </c>
      <c r="C9" s="66" t="s">
        <v>261</v>
      </c>
      <c r="D9" s="169" t="s">
        <v>256</v>
      </c>
      <c r="E9" s="169" t="s">
        <v>257</v>
      </c>
      <c r="F9" s="170">
        <v>14</v>
      </c>
      <c r="G9" s="170">
        <v>0.9</v>
      </c>
      <c r="H9" s="66">
        <v>6</v>
      </c>
      <c r="I9" s="47">
        <f t="shared" si="0"/>
        <v>75.6</v>
      </c>
      <c r="J9" s="47">
        <f t="shared" si="1"/>
        <v>5292</v>
      </c>
      <c r="K9" s="173">
        <f t="shared" si="2"/>
        <v>2268</v>
      </c>
    </row>
    <row r="10" ht="27" customHeight="1" spans="1:11">
      <c r="A10" s="66">
        <v>8</v>
      </c>
      <c r="B10" s="66" t="s">
        <v>20</v>
      </c>
      <c r="C10" s="66" t="s">
        <v>46</v>
      </c>
      <c r="D10" s="169" t="s">
        <v>256</v>
      </c>
      <c r="E10" s="169" t="s">
        <v>257</v>
      </c>
      <c r="F10" s="170">
        <v>14</v>
      </c>
      <c r="G10" s="170">
        <v>0.9</v>
      </c>
      <c r="H10" s="66">
        <v>4</v>
      </c>
      <c r="I10" s="47">
        <f t="shared" si="0"/>
        <v>50.4</v>
      </c>
      <c r="J10" s="47">
        <f t="shared" si="1"/>
        <v>3528</v>
      </c>
      <c r="K10" s="173">
        <f t="shared" si="2"/>
        <v>1512</v>
      </c>
    </row>
    <row r="11" ht="27" customHeight="1" spans="1:11">
      <c r="A11" s="66">
        <v>9</v>
      </c>
      <c r="B11" s="66" t="s">
        <v>20</v>
      </c>
      <c r="C11" s="66" t="s">
        <v>262</v>
      </c>
      <c r="D11" s="169" t="s">
        <v>256</v>
      </c>
      <c r="E11" s="169" t="s">
        <v>263</v>
      </c>
      <c r="F11" s="170">
        <v>14</v>
      </c>
      <c r="G11" s="170">
        <v>0.9</v>
      </c>
      <c r="H11" s="66">
        <v>5</v>
      </c>
      <c r="I11" s="47">
        <f t="shared" si="0"/>
        <v>63</v>
      </c>
      <c r="J11" s="47">
        <f t="shared" si="1"/>
        <v>4410</v>
      </c>
      <c r="K11" s="173">
        <f t="shared" si="2"/>
        <v>1890</v>
      </c>
    </row>
    <row r="12" ht="27" customHeight="1" spans="1:11">
      <c r="A12" s="66">
        <v>10</v>
      </c>
      <c r="B12" s="66" t="s">
        <v>20</v>
      </c>
      <c r="C12" s="66" t="s">
        <v>264</v>
      </c>
      <c r="D12" s="169" t="s">
        <v>256</v>
      </c>
      <c r="E12" s="169" t="s">
        <v>257</v>
      </c>
      <c r="F12" s="170">
        <v>14</v>
      </c>
      <c r="G12" s="170">
        <v>0.9</v>
      </c>
      <c r="H12" s="66">
        <v>6</v>
      </c>
      <c r="I12" s="47">
        <f t="shared" si="0"/>
        <v>75.6</v>
      </c>
      <c r="J12" s="47">
        <f t="shared" si="1"/>
        <v>5292</v>
      </c>
      <c r="K12" s="173">
        <f t="shared" si="2"/>
        <v>2268</v>
      </c>
    </row>
    <row r="13" ht="27" customHeight="1" spans="1:11">
      <c r="A13" s="66">
        <v>11</v>
      </c>
      <c r="B13" s="66" t="s">
        <v>20</v>
      </c>
      <c r="C13" s="66" t="s">
        <v>202</v>
      </c>
      <c r="D13" s="169" t="s">
        <v>256</v>
      </c>
      <c r="E13" s="169" t="s">
        <v>257</v>
      </c>
      <c r="F13" s="170">
        <v>14</v>
      </c>
      <c r="G13" s="170">
        <v>0.9</v>
      </c>
      <c r="H13" s="66">
        <v>6</v>
      </c>
      <c r="I13" s="47">
        <f t="shared" si="0"/>
        <v>75.6</v>
      </c>
      <c r="J13" s="47">
        <f t="shared" si="1"/>
        <v>5292</v>
      </c>
      <c r="K13" s="173">
        <f t="shared" si="2"/>
        <v>2268</v>
      </c>
    </row>
    <row r="14" ht="27" customHeight="1" spans="1:11">
      <c r="A14" s="66">
        <v>12</v>
      </c>
      <c r="B14" s="66" t="s">
        <v>20</v>
      </c>
      <c r="C14" s="66" t="s">
        <v>265</v>
      </c>
      <c r="D14" s="169" t="s">
        <v>256</v>
      </c>
      <c r="E14" s="169" t="s">
        <v>257</v>
      </c>
      <c r="F14" s="170">
        <v>14</v>
      </c>
      <c r="G14" s="170">
        <v>0.9</v>
      </c>
      <c r="H14" s="171">
        <v>7</v>
      </c>
      <c r="I14" s="47">
        <f t="shared" si="0"/>
        <v>88.2</v>
      </c>
      <c r="J14" s="47">
        <f t="shared" si="1"/>
        <v>6174</v>
      </c>
      <c r="K14" s="173">
        <f t="shared" si="2"/>
        <v>2646</v>
      </c>
    </row>
    <row r="15" ht="27" customHeight="1" spans="1:11">
      <c r="A15" s="66">
        <v>13</v>
      </c>
      <c r="B15" s="66" t="s">
        <v>20</v>
      </c>
      <c r="C15" s="66" t="s">
        <v>37</v>
      </c>
      <c r="D15" s="169" t="s">
        <v>256</v>
      </c>
      <c r="E15" s="169" t="s">
        <v>257</v>
      </c>
      <c r="F15" s="170">
        <v>14</v>
      </c>
      <c r="G15" s="170">
        <v>0.9</v>
      </c>
      <c r="H15" s="171">
        <v>6</v>
      </c>
      <c r="I15" s="47">
        <f t="shared" si="0"/>
        <v>75.6</v>
      </c>
      <c r="J15" s="47">
        <f t="shared" si="1"/>
        <v>5292</v>
      </c>
      <c r="K15" s="173">
        <f t="shared" si="2"/>
        <v>2268</v>
      </c>
    </row>
    <row r="16" ht="27" customHeight="1" spans="1:11">
      <c r="A16" s="66">
        <v>14</v>
      </c>
      <c r="B16" s="66" t="s">
        <v>20</v>
      </c>
      <c r="C16" s="66" t="s">
        <v>40</v>
      </c>
      <c r="D16" s="169" t="s">
        <v>256</v>
      </c>
      <c r="E16" s="169" t="s">
        <v>257</v>
      </c>
      <c r="F16" s="170">
        <v>14</v>
      </c>
      <c r="G16" s="170">
        <v>0.9</v>
      </c>
      <c r="H16" s="171">
        <v>7</v>
      </c>
      <c r="I16" s="47">
        <f t="shared" si="0"/>
        <v>88.2</v>
      </c>
      <c r="J16" s="47">
        <f t="shared" si="1"/>
        <v>6174</v>
      </c>
      <c r="K16" s="173">
        <f t="shared" si="2"/>
        <v>2646</v>
      </c>
    </row>
    <row r="17" ht="27" customHeight="1" spans="1:11">
      <c r="A17" s="66">
        <v>15</v>
      </c>
      <c r="B17" s="66" t="s">
        <v>20</v>
      </c>
      <c r="C17" s="66" t="s">
        <v>235</v>
      </c>
      <c r="D17" s="169" t="s">
        <v>256</v>
      </c>
      <c r="E17" s="169" t="s">
        <v>257</v>
      </c>
      <c r="F17" s="170">
        <v>14</v>
      </c>
      <c r="G17" s="170">
        <v>0.9</v>
      </c>
      <c r="H17" s="171">
        <v>7</v>
      </c>
      <c r="I17" s="47">
        <f t="shared" si="0"/>
        <v>88.2</v>
      </c>
      <c r="J17" s="47">
        <f t="shared" si="1"/>
        <v>6174</v>
      </c>
      <c r="K17" s="173">
        <f t="shared" si="2"/>
        <v>2646</v>
      </c>
    </row>
    <row r="18" ht="27" customHeight="1" spans="1:11">
      <c r="A18" s="66">
        <v>16</v>
      </c>
      <c r="B18" s="66" t="s">
        <v>20</v>
      </c>
      <c r="C18" s="66" t="s">
        <v>266</v>
      </c>
      <c r="D18" s="169" t="s">
        <v>256</v>
      </c>
      <c r="E18" s="169" t="s">
        <v>267</v>
      </c>
      <c r="F18" s="170">
        <v>14</v>
      </c>
      <c r="G18" s="170">
        <v>0.9</v>
      </c>
      <c r="H18" s="171">
        <v>6</v>
      </c>
      <c r="I18" s="47">
        <f t="shared" si="0"/>
        <v>75.6</v>
      </c>
      <c r="J18" s="47">
        <f t="shared" si="1"/>
        <v>5292</v>
      </c>
      <c r="K18" s="173">
        <f t="shared" si="2"/>
        <v>2268</v>
      </c>
    </row>
    <row r="19" ht="27" customHeight="1" spans="1:11">
      <c r="A19" s="66">
        <v>17</v>
      </c>
      <c r="B19" s="66" t="s">
        <v>20</v>
      </c>
      <c r="C19" s="66" t="s">
        <v>215</v>
      </c>
      <c r="D19" s="169" t="s">
        <v>256</v>
      </c>
      <c r="E19" s="169" t="s">
        <v>257</v>
      </c>
      <c r="F19" s="170">
        <v>14</v>
      </c>
      <c r="G19" s="170">
        <v>0.9</v>
      </c>
      <c r="H19" s="171">
        <v>6</v>
      </c>
      <c r="I19" s="47">
        <f t="shared" si="0"/>
        <v>75.6</v>
      </c>
      <c r="J19" s="47">
        <f t="shared" si="1"/>
        <v>5292</v>
      </c>
      <c r="K19" s="173">
        <f t="shared" si="2"/>
        <v>2268</v>
      </c>
    </row>
    <row r="20" ht="27" customHeight="1" spans="1:11">
      <c r="A20" s="66">
        <v>18</v>
      </c>
      <c r="B20" s="66" t="s">
        <v>20</v>
      </c>
      <c r="C20" s="66" t="s">
        <v>268</v>
      </c>
      <c r="D20" s="169" t="s">
        <v>256</v>
      </c>
      <c r="E20" s="169" t="s">
        <v>257</v>
      </c>
      <c r="F20" s="170">
        <v>14</v>
      </c>
      <c r="G20" s="170">
        <v>0.9</v>
      </c>
      <c r="H20" s="171">
        <v>7</v>
      </c>
      <c r="I20" s="47">
        <f t="shared" si="0"/>
        <v>88.2</v>
      </c>
      <c r="J20" s="47">
        <f t="shared" si="1"/>
        <v>6174</v>
      </c>
      <c r="K20" s="173">
        <f t="shared" si="2"/>
        <v>2646</v>
      </c>
    </row>
    <row r="21" ht="27" customHeight="1" spans="1:11">
      <c r="A21" s="66">
        <v>19</v>
      </c>
      <c r="B21" s="66" t="s">
        <v>20</v>
      </c>
      <c r="C21" s="66" t="s">
        <v>269</v>
      </c>
      <c r="D21" s="169" t="s">
        <v>256</v>
      </c>
      <c r="E21" s="169" t="s">
        <v>263</v>
      </c>
      <c r="F21" s="170">
        <v>14</v>
      </c>
      <c r="G21" s="170">
        <v>0.9</v>
      </c>
      <c r="H21" s="171">
        <v>4</v>
      </c>
      <c r="I21" s="47">
        <f t="shared" si="0"/>
        <v>50.4</v>
      </c>
      <c r="J21" s="47">
        <f t="shared" si="1"/>
        <v>3528</v>
      </c>
      <c r="K21" s="173">
        <f t="shared" si="2"/>
        <v>1512</v>
      </c>
    </row>
    <row r="22" ht="27" customHeight="1" spans="1:11">
      <c r="A22" s="66">
        <v>20</v>
      </c>
      <c r="B22" s="66" t="s">
        <v>20</v>
      </c>
      <c r="C22" s="66" t="s">
        <v>80</v>
      </c>
      <c r="D22" s="169" t="s">
        <v>256</v>
      </c>
      <c r="E22" s="169" t="s">
        <v>257</v>
      </c>
      <c r="F22" s="170">
        <v>14</v>
      </c>
      <c r="G22" s="170">
        <v>0.9</v>
      </c>
      <c r="H22" s="171">
        <v>7</v>
      </c>
      <c r="I22" s="47">
        <f t="shared" si="0"/>
        <v>88.2</v>
      </c>
      <c r="J22" s="47">
        <f t="shared" si="1"/>
        <v>6174</v>
      </c>
      <c r="K22" s="173">
        <f t="shared" si="2"/>
        <v>2646</v>
      </c>
    </row>
    <row r="23" ht="27" customHeight="1" spans="1:11">
      <c r="A23" s="66">
        <v>21</v>
      </c>
      <c r="B23" s="66" t="s">
        <v>20</v>
      </c>
      <c r="C23" s="66" t="s">
        <v>270</v>
      </c>
      <c r="D23" s="169" t="s">
        <v>256</v>
      </c>
      <c r="E23" s="169" t="s">
        <v>267</v>
      </c>
      <c r="F23" s="170">
        <v>14</v>
      </c>
      <c r="G23" s="170">
        <v>0.9</v>
      </c>
      <c r="H23" s="171">
        <v>7</v>
      </c>
      <c r="I23" s="47">
        <f t="shared" si="0"/>
        <v>88.2</v>
      </c>
      <c r="J23" s="47">
        <f t="shared" si="1"/>
        <v>6174</v>
      </c>
      <c r="K23" s="173">
        <f t="shared" si="2"/>
        <v>2646</v>
      </c>
    </row>
    <row r="24" ht="27" customHeight="1" spans="1:11">
      <c r="A24" s="66">
        <v>22</v>
      </c>
      <c r="B24" s="66" t="s">
        <v>20</v>
      </c>
      <c r="C24" s="66" t="s">
        <v>21</v>
      </c>
      <c r="D24" s="169" t="s">
        <v>256</v>
      </c>
      <c r="E24" s="169" t="s">
        <v>267</v>
      </c>
      <c r="F24" s="170">
        <v>14</v>
      </c>
      <c r="G24" s="170">
        <v>0.9</v>
      </c>
      <c r="H24" s="171">
        <v>6</v>
      </c>
      <c r="I24" s="47">
        <f t="shared" si="0"/>
        <v>75.6</v>
      </c>
      <c r="J24" s="47">
        <f t="shared" si="1"/>
        <v>5292</v>
      </c>
      <c r="K24" s="173">
        <f t="shared" si="2"/>
        <v>2268</v>
      </c>
    </row>
    <row r="25" ht="27" customHeight="1" spans="1:11">
      <c r="A25" s="66">
        <v>23</v>
      </c>
      <c r="B25" s="66" t="s">
        <v>20</v>
      </c>
      <c r="C25" s="66" t="s">
        <v>138</v>
      </c>
      <c r="D25" s="169" t="s">
        <v>256</v>
      </c>
      <c r="E25" s="169" t="s">
        <v>267</v>
      </c>
      <c r="F25" s="170">
        <v>14</v>
      </c>
      <c r="G25" s="170">
        <v>0.9</v>
      </c>
      <c r="H25" s="171">
        <v>4</v>
      </c>
      <c r="I25" s="47">
        <f t="shared" si="0"/>
        <v>50.4</v>
      </c>
      <c r="J25" s="47">
        <f t="shared" si="1"/>
        <v>3528</v>
      </c>
      <c r="K25" s="173">
        <f t="shared" si="2"/>
        <v>1512</v>
      </c>
    </row>
    <row r="26" ht="27" customHeight="1" spans="1:11">
      <c r="A26" s="66">
        <v>24</v>
      </c>
      <c r="B26" s="66" t="s">
        <v>20</v>
      </c>
      <c r="C26" s="66" t="s">
        <v>135</v>
      </c>
      <c r="D26" s="169" t="s">
        <v>256</v>
      </c>
      <c r="E26" s="169" t="s">
        <v>263</v>
      </c>
      <c r="F26" s="170">
        <v>14</v>
      </c>
      <c r="G26" s="170">
        <v>0.9</v>
      </c>
      <c r="H26" s="171">
        <v>3</v>
      </c>
      <c r="I26" s="47">
        <f t="shared" si="0"/>
        <v>37.8</v>
      </c>
      <c r="J26" s="47">
        <f t="shared" si="1"/>
        <v>2646</v>
      </c>
      <c r="K26" s="173">
        <f t="shared" si="2"/>
        <v>1134</v>
      </c>
    </row>
    <row r="27" ht="27" customHeight="1" spans="1:11">
      <c r="A27" s="66">
        <v>25</v>
      </c>
      <c r="B27" s="66" t="s">
        <v>20</v>
      </c>
      <c r="C27" s="66" t="s">
        <v>271</v>
      </c>
      <c r="D27" s="169" t="s">
        <v>256</v>
      </c>
      <c r="E27" s="169" t="s">
        <v>257</v>
      </c>
      <c r="F27" s="170">
        <v>14</v>
      </c>
      <c r="G27" s="170">
        <v>0.9</v>
      </c>
      <c r="H27" s="171">
        <v>6</v>
      </c>
      <c r="I27" s="47">
        <f t="shared" si="0"/>
        <v>75.6</v>
      </c>
      <c r="J27" s="47">
        <f t="shared" si="1"/>
        <v>5292</v>
      </c>
      <c r="K27" s="173">
        <f t="shared" si="2"/>
        <v>2268</v>
      </c>
    </row>
    <row r="28" ht="27" customHeight="1" spans="1:11">
      <c r="A28" s="66">
        <v>26</v>
      </c>
      <c r="B28" s="66" t="s">
        <v>20</v>
      </c>
      <c r="C28" s="66" t="s">
        <v>115</v>
      </c>
      <c r="D28" s="169" t="s">
        <v>256</v>
      </c>
      <c r="E28" s="169" t="s">
        <v>267</v>
      </c>
      <c r="F28" s="170">
        <v>14</v>
      </c>
      <c r="G28" s="170">
        <v>0.9</v>
      </c>
      <c r="H28" s="171">
        <v>6</v>
      </c>
      <c r="I28" s="47">
        <f t="shared" si="0"/>
        <v>75.6</v>
      </c>
      <c r="J28" s="47">
        <f t="shared" si="1"/>
        <v>5292</v>
      </c>
      <c r="K28" s="173">
        <f t="shared" si="2"/>
        <v>2268</v>
      </c>
    </row>
    <row r="29" ht="27" customHeight="1" spans="1:11">
      <c r="A29" s="66">
        <v>27</v>
      </c>
      <c r="B29" s="66" t="s">
        <v>20</v>
      </c>
      <c r="C29" s="66" t="s">
        <v>83</v>
      </c>
      <c r="D29" s="169" t="s">
        <v>256</v>
      </c>
      <c r="E29" s="169" t="s">
        <v>257</v>
      </c>
      <c r="F29" s="170">
        <v>14</v>
      </c>
      <c r="G29" s="170">
        <v>0.9</v>
      </c>
      <c r="H29" s="171">
        <v>6</v>
      </c>
      <c r="I29" s="47">
        <f t="shared" si="0"/>
        <v>75.6</v>
      </c>
      <c r="J29" s="47">
        <f t="shared" si="1"/>
        <v>5292</v>
      </c>
      <c r="K29" s="173">
        <f t="shared" si="2"/>
        <v>2268</v>
      </c>
    </row>
    <row r="30" ht="27" customHeight="1" spans="1:11">
      <c r="A30" s="66">
        <v>28</v>
      </c>
      <c r="B30" s="66" t="s">
        <v>20</v>
      </c>
      <c r="C30" s="66" t="s">
        <v>139</v>
      </c>
      <c r="D30" s="169" t="s">
        <v>256</v>
      </c>
      <c r="E30" s="169" t="s">
        <v>267</v>
      </c>
      <c r="F30" s="170">
        <v>14</v>
      </c>
      <c r="G30" s="170">
        <v>0.9</v>
      </c>
      <c r="H30" s="171">
        <v>6</v>
      </c>
      <c r="I30" s="47">
        <f t="shared" si="0"/>
        <v>75.6</v>
      </c>
      <c r="J30" s="47">
        <f t="shared" si="1"/>
        <v>5292</v>
      </c>
      <c r="K30" s="173">
        <f t="shared" si="2"/>
        <v>2268</v>
      </c>
    </row>
    <row r="31" ht="27" customHeight="1" spans="1:11">
      <c r="A31" s="66">
        <v>29</v>
      </c>
      <c r="B31" s="66" t="s">
        <v>20</v>
      </c>
      <c r="C31" s="66" t="s">
        <v>88</v>
      </c>
      <c r="D31" s="169" t="s">
        <v>256</v>
      </c>
      <c r="E31" s="169" t="s">
        <v>267</v>
      </c>
      <c r="F31" s="170">
        <v>14</v>
      </c>
      <c r="G31" s="170">
        <v>0.9</v>
      </c>
      <c r="H31" s="171">
        <v>6</v>
      </c>
      <c r="I31" s="47">
        <f t="shared" si="0"/>
        <v>75.6</v>
      </c>
      <c r="J31" s="47">
        <f t="shared" si="1"/>
        <v>5292</v>
      </c>
      <c r="K31" s="173">
        <f t="shared" si="2"/>
        <v>2268</v>
      </c>
    </row>
    <row r="32" ht="27" customHeight="1" spans="1:11">
      <c r="A32" s="66">
        <v>30</v>
      </c>
      <c r="B32" s="66" t="s">
        <v>20</v>
      </c>
      <c r="C32" s="66" t="s">
        <v>272</v>
      </c>
      <c r="D32" s="169" t="s">
        <v>256</v>
      </c>
      <c r="E32" s="169" t="s">
        <v>263</v>
      </c>
      <c r="F32" s="170">
        <v>14</v>
      </c>
      <c r="G32" s="170">
        <v>0.9</v>
      </c>
      <c r="H32" s="171">
        <v>6</v>
      </c>
      <c r="I32" s="47">
        <f t="shared" si="0"/>
        <v>75.6</v>
      </c>
      <c r="J32" s="47">
        <f t="shared" si="1"/>
        <v>5292</v>
      </c>
      <c r="K32" s="173">
        <f t="shared" si="2"/>
        <v>2268</v>
      </c>
    </row>
    <row r="33" ht="27" customHeight="1" spans="1:11">
      <c r="A33" s="66">
        <v>31</v>
      </c>
      <c r="B33" s="66" t="s">
        <v>20</v>
      </c>
      <c r="C33" s="66" t="s">
        <v>34</v>
      </c>
      <c r="D33" s="169" t="s">
        <v>256</v>
      </c>
      <c r="E33" s="169" t="s">
        <v>263</v>
      </c>
      <c r="F33" s="170">
        <v>14</v>
      </c>
      <c r="G33" s="170">
        <v>0.9</v>
      </c>
      <c r="H33" s="171">
        <v>5</v>
      </c>
      <c r="I33" s="47">
        <f t="shared" si="0"/>
        <v>63</v>
      </c>
      <c r="J33" s="47">
        <f t="shared" si="1"/>
        <v>4410</v>
      </c>
      <c r="K33" s="173">
        <f t="shared" si="2"/>
        <v>1890</v>
      </c>
    </row>
    <row r="34" ht="27" customHeight="1" spans="1:11">
      <c r="A34" s="66">
        <v>32</v>
      </c>
      <c r="B34" s="66" t="s">
        <v>20</v>
      </c>
      <c r="C34" s="66" t="s">
        <v>273</v>
      </c>
      <c r="D34" s="169" t="s">
        <v>256</v>
      </c>
      <c r="E34" s="169" t="s">
        <v>257</v>
      </c>
      <c r="F34" s="170">
        <v>14</v>
      </c>
      <c r="G34" s="170">
        <v>0.9</v>
      </c>
      <c r="H34" s="171">
        <v>6</v>
      </c>
      <c r="I34" s="47">
        <f t="shared" si="0"/>
        <v>75.6</v>
      </c>
      <c r="J34" s="47">
        <f t="shared" si="1"/>
        <v>5292</v>
      </c>
      <c r="K34" s="173">
        <f t="shared" si="2"/>
        <v>2268</v>
      </c>
    </row>
    <row r="35" ht="27" customHeight="1" spans="1:11">
      <c r="A35" s="66">
        <v>33</v>
      </c>
      <c r="B35" s="66" t="s">
        <v>20</v>
      </c>
      <c r="C35" s="66" t="s">
        <v>74</v>
      </c>
      <c r="D35" s="169" t="s">
        <v>256</v>
      </c>
      <c r="E35" s="169" t="s">
        <v>257</v>
      </c>
      <c r="F35" s="170">
        <v>14</v>
      </c>
      <c r="G35" s="170">
        <v>0.9</v>
      </c>
      <c r="H35" s="171">
        <v>4</v>
      </c>
      <c r="I35" s="47">
        <f t="shared" si="0"/>
        <v>50.4</v>
      </c>
      <c r="J35" s="47">
        <f t="shared" si="1"/>
        <v>3528</v>
      </c>
      <c r="K35" s="173">
        <f t="shared" si="2"/>
        <v>1512</v>
      </c>
    </row>
    <row r="36" ht="27" customHeight="1" spans="1:11">
      <c r="A36" s="66">
        <v>34</v>
      </c>
      <c r="B36" s="66" t="s">
        <v>20</v>
      </c>
      <c r="C36" s="66" t="s">
        <v>86</v>
      </c>
      <c r="D36" s="169" t="s">
        <v>256</v>
      </c>
      <c r="E36" s="169" t="s">
        <v>257</v>
      </c>
      <c r="F36" s="170">
        <v>14</v>
      </c>
      <c r="G36" s="170">
        <v>0.9</v>
      </c>
      <c r="H36" s="171">
        <v>5</v>
      </c>
      <c r="I36" s="47">
        <f t="shared" si="0"/>
        <v>63</v>
      </c>
      <c r="J36" s="47">
        <f t="shared" si="1"/>
        <v>4410</v>
      </c>
      <c r="K36" s="173">
        <f t="shared" si="2"/>
        <v>1890</v>
      </c>
    </row>
    <row r="37" ht="27" customHeight="1" spans="1:11">
      <c r="A37" s="66">
        <v>35</v>
      </c>
      <c r="B37" s="66" t="s">
        <v>20</v>
      </c>
      <c r="C37" s="66" t="s">
        <v>274</v>
      </c>
      <c r="D37" s="169" t="s">
        <v>256</v>
      </c>
      <c r="E37" s="169" t="s">
        <v>257</v>
      </c>
      <c r="F37" s="170">
        <v>14</v>
      </c>
      <c r="G37" s="170">
        <v>0.9</v>
      </c>
      <c r="H37" s="171">
        <v>7</v>
      </c>
      <c r="I37" s="47">
        <f t="shared" si="0"/>
        <v>88.2</v>
      </c>
      <c r="J37" s="47">
        <f t="shared" si="1"/>
        <v>6174</v>
      </c>
      <c r="K37" s="173">
        <f t="shared" si="2"/>
        <v>2646</v>
      </c>
    </row>
    <row r="38" ht="27" customHeight="1" spans="1:11">
      <c r="A38" s="66">
        <v>36</v>
      </c>
      <c r="B38" s="66" t="s">
        <v>20</v>
      </c>
      <c r="C38" s="66" t="s">
        <v>275</v>
      </c>
      <c r="D38" s="169" t="s">
        <v>256</v>
      </c>
      <c r="E38" s="169" t="s">
        <v>263</v>
      </c>
      <c r="F38" s="170">
        <v>14</v>
      </c>
      <c r="G38" s="170">
        <v>0.9</v>
      </c>
      <c r="H38" s="171">
        <v>6</v>
      </c>
      <c r="I38" s="47">
        <f t="shared" si="0"/>
        <v>75.6</v>
      </c>
      <c r="J38" s="47">
        <f t="shared" si="1"/>
        <v>5292</v>
      </c>
      <c r="K38" s="173">
        <f t="shared" si="2"/>
        <v>2268</v>
      </c>
    </row>
    <row r="39" ht="27" customHeight="1" spans="1:11">
      <c r="A39" s="66">
        <v>37</v>
      </c>
      <c r="B39" s="66" t="s">
        <v>20</v>
      </c>
      <c r="C39" s="66" t="s">
        <v>276</v>
      </c>
      <c r="D39" s="169" t="s">
        <v>256</v>
      </c>
      <c r="E39" s="169" t="s">
        <v>267</v>
      </c>
      <c r="F39" s="170">
        <v>14</v>
      </c>
      <c r="G39" s="170">
        <v>0.9</v>
      </c>
      <c r="H39" s="171">
        <v>5</v>
      </c>
      <c r="I39" s="47">
        <f t="shared" si="0"/>
        <v>63</v>
      </c>
      <c r="J39" s="47">
        <f t="shared" si="1"/>
        <v>4410</v>
      </c>
      <c r="K39" s="173">
        <f t="shared" si="2"/>
        <v>1890</v>
      </c>
    </row>
    <row r="40" ht="27" customHeight="1" spans="1:11">
      <c r="A40" s="66">
        <v>38</v>
      </c>
      <c r="B40" s="66" t="s">
        <v>20</v>
      </c>
      <c r="C40" s="66" t="s">
        <v>277</v>
      </c>
      <c r="D40" s="169" t="s">
        <v>256</v>
      </c>
      <c r="E40" s="169" t="s">
        <v>267</v>
      </c>
      <c r="F40" s="170">
        <v>14</v>
      </c>
      <c r="G40" s="170">
        <v>0.9</v>
      </c>
      <c r="H40" s="171">
        <v>7</v>
      </c>
      <c r="I40" s="47">
        <f t="shared" si="0"/>
        <v>88.2</v>
      </c>
      <c r="J40" s="47">
        <f t="shared" si="1"/>
        <v>6174</v>
      </c>
      <c r="K40" s="173">
        <f t="shared" si="2"/>
        <v>2646</v>
      </c>
    </row>
    <row r="41" ht="27" customHeight="1" spans="1:11">
      <c r="A41" s="66">
        <v>39</v>
      </c>
      <c r="B41" s="66" t="s">
        <v>20</v>
      </c>
      <c r="C41" s="66" t="s">
        <v>278</v>
      </c>
      <c r="D41" s="169" t="s">
        <v>256</v>
      </c>
      <c r="E41" s="169" t="s">
        <v>267</v>
      </c>
      <c r="F41" s="170">
        <v>14</v>
      </c>
      <c r="G41" s="170">
        <v>0.9</v>
      </c>
      <c r="H41" s="171">
        <v>7</v>
      </c>
      <c r="I41" s="47">
        <f t="shared" si="0"/>
        <v>88.2</v>
      </c>
      <c r="J41" s="47">
        <f t="shared" si="1"/>
        <v>6174</v>
      </c>
      <c r="K41" s="173">
        <f t="shared" si="2"/>
        <v>2646</v>
      </c>
    </row>
    <row r="42" ht="27" customHeight="1" spans="1:11">
      <c r="A42" s="66">
        <v>40</v>
      </c>
      <c r="B42" s="66" t="s">
        <v>20</v>
      </c>
      <c r="C42" s="66" t="s">
        <v>31</v>
      </c>
      <c r="D42" s="169" t="s">
        <v>256</v>
      </c>
      <c r="E42" s="169" t="s">
        <v>263</v>
      </c>
      <c r="F42" s="170">
        <v>14</v>
      </c>
      <c r="G42" s="170">
        <v>0.9</v>
      </c>
      <c r="H42" s="171">
        <v>2</v>
      </c>
      <c r="I42" s="47">
        <f t="shared" si="0"/>
        <v>25.2</v>
      </c>
      <c r="J42" s="47">
        <f t="shared" si="1"/>
        <v>1764</v>
      </c>
      <c r="K42" s="173">
        <f t="shared" si="2"/>
        <v>756</v>
      </c>
    </row>
    <row r="43" ht="27" customHeight="1" spans="1:11">
      <c r="A43" s="66">
        <v>41</v>
      </c>
      <c r="B43" s="66" t="s">
        <v>20</v>
      </c>
      <c r="C43" s="66" t="s">
        <v>123</v>
      </c>
      <c r="D43" s="169" t="s">
        <v>256</v>
      </c>
      <c r="E43" s="169" t="s">
        <v>279</v>
      </c>
      <c r="F43" s="170">
        <v>16</v>
      </c>
      <c r="G43" s="170">
        <v>0.9</v>
      </c>
      <c r="H43" s="171">
        <v>5</v>
      </c>
      <c r="I43" s="47">
        <f t="shared" si="0"/>
        <v>72</v>
      </c>
      <c r="J43" s="47">
        <f t="shared" si="1"/>
        <v>5040</v>
      </c>
      <c r="K43" s="173">
        <f t="shared" si="2"/>
        <v>2160</v>
      </c>
    </row>
    <row r="44" ht="27" customHeight="1" spans="1:11">
      <c r="A44" s="66">
        <v>42</v>
      </c>
      <c r="B44" s="66" t="s">
        <v>20</v>
      </c>
      <c r="C44" s="66" t="s">
        <v>102</v>
      </c>
      <c r="D44" s="169" t="s">
        <v>256</v>
      </c>
      <c r="E44" s="169" t="s">
        <v>279</v>
      </c>
      <c r="F44" s="170">
        <v>16</v>
      </c>
      <c r="G44" s="170">
        <v>0.9</v>
      </c>
      <c r="H44" s="171">
        <v>4</v>
      </c>
      <c r="I44" s="47">
        <f t="shared" si="0"/>
        <v>57.6</v>
      </c>
      <c r="J44" s="47">
        <f t="shared" si="1"/>
        <v>4032</v>
      </c>
      <c r="K44" s="173">
        <f t="shared" si="2"/>
        <v>1728</v>
      </c>
    </row>
    <row r="45" ht="27" customHeight="1" spans="1:11">
      <c r="A45" s="66">
        <v>43</v>
      </c>
      <c r="B45" s="66" t="s">
        <v>20</v>
      </c>
      <c r="C45" s="66" t="s">
        <v>280</v>
      </c>
      <c r="D45" s="169" t="s">
        <v>256</v>
      </c>
      <c r="E45" s="169" t="s">
        <v>279</v>
      </c>
      <c r="F45" s="170">
        <v>16</v>
      </c>
      <c r="G45" s="170">
        <v>0.9</v>
      </c>
      <c r="H45" s="171">
        <v>3</v>
      </c>
      <c r="I45" s="47">
        <f t="shared" si="0"/>
        <v>43.2</v>
      </c>
      <c r="J45" s="47">
        <f t="shared" si="1"/>
        <v>3024</v>
      </c>
      <c r="K45" s="173">
        <f t="shared" si="2"/>
        <v>1296</v>
      </c>
    </row>
    <row r="46" ht="27" customHeight="1" spans="1:11">
      <c r="A46" s="66">
        <v>44</v>
      </c>
      <c r="B46" s="66" t="s">
        <v>20</v>
      </c>
      <c r="C46" s="66" t="s">
        <v>57</v>
      </c>
      <c r="D46" s="169" t="s">
        <v>256</v>
      </c>
      <c r="E46" s="169" t="s">
        <v>279</v>
      </c>
      <c r="F46" s="170">
        <v>16</v>
      </c>
      <c r="G46" s="170">
        <v>0.9</v>
      </c>
      <c r="H46" s="171">
        <v>5</v>
      </c>
      <c r="I46" s="47">
        <f t="shared" si="0"/>
        <v>72</v>
      </c>
      <c r="J46" s="47">
        <f t="shared" si="1"/>
        <v>5040</v>
      </c>
      <c r="K46" s="173">
        <f t="shared" si="2"/>
        <v>2160</v>
      </c>
    </row>
    <row r="47" ht="27" customHeight="1" spans="1:11">
      <c r="A47" s="66">
        <v>45</v>
      </c>
      <c r="B47" s="66" t="s">
        <v>20</v>
      </c>
      <c r="C47" s="66" t="s">
        <v>248</v>
      </c>
      <c r="D47" s="169" t="s">
        <v>256</v>
      </c>
      <c r="E47" s="169" t="s">
        <v>279</v>
      </c>
      <c r="F47" s="170">
        <v>16</v>
      </c>
      <c r="G47" s="170">
        <v>0.9</v>
      </c>
      <c r="H47" s="171">
        <v>3</v>
      </c>
      <c r="I47" s="47">
        <f t="shared" si="0"/>
        <v>43.2</v>
      </c>
      <c r="J47" s="47">
        <f t="shared" si="1"/>
        <v>3024</v>
      </c>
      <c r="K47" s="173">
        <f t="shared" si="2"/>
        <v>1296</v>
      </c>
    </row>
    <row r="48" ht="27" customHeight="1" spans="1:11">
      <c r="A48" s="66">
        <v>46</v>
      </c>
      <c r="B48" s="66" t="s">
        <v>20</v>
      </c>
      <c r="C48" s="66" t="s">
        <v>66</v>
      </c>
      <c r="D48" s="169" t="s">
        <v>256</v>
      </c>
      <c r="E48" s="169" t="s">
        <v>279</v>
      </c>
      <c r="F48" s="170">
        <v>16</v>
      </c>
      <c r="G48" s="170">
        <v>0.9</v>
      </c>
      <c r="H48" s="171">
        <v>1</v>
      </c>
      <c r="I48" s="47">
        <f t="shared" si="0"/>
        <v>14.4</v>
      </c>
      <c r="J48" s="47">
        <f t="shared" si="1"/>
        <v>1008</v>
      </c>
      <c r="K48" s="173">
        <f t="shared" si="2"/>
        <v>432</v>
      </c>
    </row>
    <row r="49" ht="27" customHeight="1" spans="1:11">
      <c r="A49" s="66">
        <v>47</v>
      </c>
      <c r="B49" s="66" t="s">
        <v>20</v>
      </c>
      <c r="C49" s="66" t="s">
        <v>281</v>
      </c>
      <c r="D49" s="169" t="s">
        <v>256</v>
      </c>
      <c r="E49" s="169" t="s">
        <v>279</v>
      </c>
      <c r="F49" s="170">
        <v>16</v>
      </c>
      <c r="G49" s="170">
        <v>0.9</v>
      </c>
      <c r="H49" s="171">
        <v>3</v>
      </c>
      <c r="I49" s="47">
        <f t="shared" si="0"/>
        <v>43.2</v>
      </c>
      <c r="J49" s="47">
        <f t="shared" si="1"/>
        <v>3024</v>
      </c>
      <c r="K49" s="173">
        <f t="shared" si="2"/>
        <v>1296</v>
      </c>
    </row>
    <row r="50" ht="27" customHeight="1" spans="1:11">
      <c r="A50" s="66">
        <v>48</v>
      </c>
      <c r="B50" s="66" t="s">
        <v>20</v>
      </c>
      <c r="C50" s="66" t="s">
        <v>71</v>
      </c>
      <c r="D50" s="169" t="s">
        <v>256</v>
      </c>
      <c r="E50" s="169" t="s">
        <v>279</v>
      </c>
      <c r="F50" s="170">
        <v>16</v>
      </c>
      <c r="G50" s="170">
        <v>0.9</v>
      </c>
      <c r="H50" s="171">
        <v>6</v>
      </c>
      <c r="I50" s="47">
        <f t="shared" si="0"/>
        <v>86.4</v>
      </c>
      <c r="J50" s="47">
        <f t="shared" si="1"/>
        <v>6048</v>
      </c>
      <c r="K50" s="173">
        <f t="shared" si="2"/>
        <v>2592</v>
      </c>
    </row>
    <row r="51" ht="27" customHeight="1" spans="1:11">
      <c r="A51" s="66">
        <v>49</v>
      </c>
      <c r="B51" s="66" t="s">
        <v>20</v>
      </c>
      <c r="C51" s="66" t="s">
        <v>282</v>
      </c>
      <c r="D51" s="169" t="s">
        <v>256</v>
      </c>
      <c r="E51" s="169" t="s">
        <v>279</v>
      </c>
      <c r="F51" s="170">
        <v>16</v>
      </c>
      <c r="G51" s="170">
        <v>0.9</v>
      </c>
      <c r="H51" s="171">
        <v>3</v>
      </c>
      <c r="I51" s="47">
        <f t="shared" si="0"/>
        <v>43.2</v>
      </c>
      <c r="J51" s="47">
        <f t="shared" si="1"/>
        <v>3024</v>
      </c>
      <c r="K51" s="173">
        <f t="shared" si="2"/>
        <v>1296</v>
      </c>
    </row>
    <row r="52" ht="27" customHeight="1" spans="1:11">
      <c r="A52" s="66">
        <v>50</v>
      </c>
      <c r="B52" s="66" t="s">
        <v>20</v>
      </c>
      <c r="C52" s="66" t="s">
        <v>283</v>
      </c>
      <c r="D52" s="169" t="s">
        <v>256</v>
      </c>
      <c r="E52" s="169" t="s">
        <v>279</v>
      </c>
      <c r="F52" s="170">
        <v>16</v>
      </c>
      <c r="G52" s="170">
        <v>0.9</v>
      </c>
      <c r="H52" s="171">
        <v>1</v>
      </c>
      <c r="I52" s="47">
        <f t="shared" si="0"/>
        <v>14.4</v>
      </c>
      <c r="J52" s="47">
        <f t="shared" si="1"/>
        <v>1008</v>
      </c>
      <c r="K52" s="173">
        <f t="shared" si="2"/>
        <v>432</v>
      </c>
    </row>
    <row r="53" ht="27" customHeight="1" spans="1:11">
      <c r="A53" s="66">
        <v>51</v>
      </c>
      <c r="B53" s="66" t="s">
        <v>20</v>
      </c>
      <c r="C53" s="66" t="s">
        <v>190</v>
      </c>
      <c r="D53" s="169" t="s">
        <v>256</v>
      </c>
      <c r="E53" s="169" t="s">
        <v>279</v>
      </c>
      <c r="F53" s="170">
        <v>16</v>
      </c>
      <c r="G53" s="170">
        <v>0.9</v>
      </c>
      <c r="H53" s="171">
        <v>2</v>
      </c>
      <c r="I53" s="47">
        <f t="shared" si="0"/>
        <v>28.8</v>
      </c>
      <c r="J53" s="47">
        <f t="shared" si="1"/>
        <v>2016</v>
      </c>
      <c r="K53" s="173">
        <f t="shared" si="2"/>
        <v>864</v>
      </c>
    </row>
    <row r="54" ht="27" customHeight="1" spans="1:11">
      <c r="A54" s="66">
        <v>52</v>
      </c>
      <c r="B54" s="66" t="s">
        <v>20</v>
      </c>
      <c r="C54" s="66" t="s">
        <v>67</v>
      </c>
      <c r="D54" s="169" t="s">
        <v>256</v>
      </c>
      <c r="E54" s="169" t="s">
        <v>279</v>
      </c>
      <c r="F54" s="170">
        <v>16</v>
      </c>
      <c r="G54" s="170">
        <v>0.9</v>
      </c>
      <c r="H54" s="171">
        <v>4</v>
      </c>
      <c r="I54" s="47">
        <f t="shared" si="0"/>
        <v>57.6</v>
      </c>
      <c r="J54" s="47">
        <f t="shared" si="1"/>
        <v>4032</v>
      </c>
      <c r="K54" s="173">
        <f t="shared" si="2"/>
        <v>1728</v>
      </c>
    </row>
    <row r="55" ht="27" customHeight="1" spans="1:11">
      <c r="A55" s="66">
        <v>53</v>
      </c>
      <c r="B55" s="66" t="s">
        <v>20</v>
      </c>
      <c r="C55" s="66" t="s">
        <v>284</v>
      </c>
      <c r="D55" s="169" t="s">
        <v>256</v>
      </c>
      <c r="E55" s="169" t="s">
        <v>279</v>
      </c>
      <c r="F55" s="170">
        <v>16</v>
      </c>
      <c r="G55" s="170">
        <v>0.9</v>
      </c>
      <c r="H55" s="171">
        <v>4</v>
      </c>
      <c r="I55" s="47">
        <f t="shared" si="0"/>
        <v>57.6</v>
      </c>
      <c r="J55" s="47">
        <f t="shared" si="1"/>
        <v>4032</v>
      </c>
      <c r="K55" s="173">
        <f t="shared" si="2"/>
        <v>1728</v>
      </c>
    </row>
    <row r="56" ht="27" customHeight="1" spans="1:11">
      <c r="A56" s="66">
        <v>54</v>
      </c>
      <c r="B56" s="66" t="s">
        <v>20</v>
      </c>
      <c r="C56" s="66" t="s">
        <v>285</v>
      </c>
      <c r="D56" s="169" t="s">
        <v>256</v>
      </c>
      <c r="E56" s="169" t="s">
        <v>279</v>
      </c>
      <c r="F56" s="170">
        <v>16</v>
      </c>
      <c r="G56" s="170">
        <v>0.9</v>
      </c>
      <c r="H56" s="171">
        <v>4</v>
      </c>
      <c r="I56" s="47">
        <f t="shared" si="0"/>
        <v>57.6</v>
      </c>
      <c r="J56" s="47">
        <f t="shared" si="1"/>
        <v>4032</v>
      </c>
      <c r="K56" s="173">
        <f t="shared" si="2"/>
        <v>1728</v>
      </c>
    </row>
    <row r="57" ht="27" customHeight="1" spans="1:11">
      <c r="A57" s="66">
        <v>55</v>
      </c>
      <c r="B57" s="66" t="s">
        <v>20</v>
      </c>
      <c r="C57" s="66" t="s">
        <v>52</v>
      </c>
      <c r="D57" s="169" t="s">
        <v>256</v>
      </c>
      <c r="E57" s="169" t="s">
        <v>279</v>
      </c>
      <c r="F57" s="170">
        <v>16</v>
      </c>
      <c r="G57" s="170">
        <v>0.9</v>
      </c>
      <c r="H57" s="171">
        <v>3</v>
      </c>
      <c r="I57" s="47">
        <f t="shared" si="0"/>
        <v>43.2</v>
      </c>
      <c r="J57" s="47">
        <f t="shared" si="1"/>
        <v>3024</v>
      </c>
      <c r="K57" s="173">
        <f t="shared" si="2"/>
        <v>1296</v>
      </c>
    </row>
    <row r="58" ht="27" customHeight="1" spans="1:11">
      <c r="A58" s="66">
        <v>56</v>
      </c>
      <c r="B58" s="66" t="s">
        <v>20</v>
      </c>
      <c r="C58" s="66" t="s">
        <v>210</v>
      </c>
      <c r="D58" s="169" t="s">
        <v>256</v>
      </c>
      <c r="E58" s="169" t="s">
        <v>279</v>
      </c>
      <c r="F58" s="170">
        <v>16</v>
      </c>
      <c r="G58" s="170">
        <v>0.9</v>
      </c>
      <c r="H58" s="171">
        <v>4</v>
      </c>
      <c r="I58" s="47">
        <f t="shared" si="0"/>
        <v>57.6</v>
      </c>
      <c r="J58" s="47">
        <f t="shared" si="1"/>
        <v>4032</v>
      </c>
      <c r="K58" s="173">
        <f t="shared" si="2"/>
        <v>1728</v>
      </c>
    </row>
    <row r="59" ht="27" customHeight="1" spans="1:11">
      <c r="A59" s="66">
        <v>57</v>
      </c>
      <c r="B59" s="66" t="s">
        <v>20</v>
      </c>
      <c r="C59" s="66" t="s">
        <v>126</v>
      </c>
      <c r="D59" s="169" t="s">
        <v>256</v>
      </c>
      <c r="E59" s="169" t="s">
        <v>279</v>
      </c>
      <c r="F59" s="170">
        <v>16</v>
      </c>
      <c r="G59" s="170">
        <v>0.9</v>
      </c>
      <c r="H59" s="171">
        <v>4</v>
      </c>
      <c r="I59" s="47">
        <f t="shared" si="0"/>
        <v>57.6</v>
      </c>
      <c r="J59" s="47">
        <f t="shared" si="1"/>
        <v>4032</v>
      </c>
      <c r="K59" s="173">
        <f t="shared" si="2"/>
        <v>1728</v>
      </c>
    </row>
    <row r="60" ht="27" customHeight="1" spans="1:11">
      <c r="A60" s="66">
        <v>58</v>
      </c>
      <c r="B60" s="66" t="s">
        <v>20</v>
      </c>
      <c r="C60" s="66" t="s">
        <v>77</v>
      </c>
      <c r="D60" s="169" t="s">
        <v>256</v>
      </c>
      <c r="E60" s="169" t="s">
        <v>286</v>
      </c>
      <c r="F60" s="170">
        <v>16</v>
      </c>
      <c r="G60" s="170">
        <v>0.9</v>
      </c>
      <c r="H60" s="171">
        <v>5</v>
      </c>
      <c r="I60" s="47">
        <f t="shared" si="0"/>
        <v>72</v>
      </c>
      <c r="J60" s="47">
        <f t="shared" si="1"/>
        <v>5040</v>
      </c>
      <c r="K60" s="173">
        <f t="shared" si="2"/>
        <v>2160</v>
      </c>
    </row>
    <row r="61" ht="27" customHeight="1" spans="1:11">
      <c r="A61" s="66">
        <v>59</v>
      </c>
      <c r="B61" s="66" t="s">
        <v>20</v>
      </c>
      <c r="C61" s="66" t="s">
        <v>130</v>
      </c>
      <c r="D61" s="169" t="s">
        <v>256</v>
      </c>
      <c r="E61" s="169" t="s">
        <v>279</v>
      </c>
      <c r="F61" s="170">
        <v>16</v>
      </c>
      <c r="G61" s="170">
        <v>0.9</v>
      </c>
      <c r="H61" s="171">
        <v>3</v>
      </c>
      <c r="I61" s="47">
        <f t="shared" si="0"/>
        <v>43.2</v>
      </c>
      <c r="J61" s="47">
        <f t="shared" si="1"/>
        <v>3024</v>
      </c>
      <c r="K61" s="173">
        <f t="shared" si="2"/>
        <v>1296</v>
      </c>
    </row>
    <row r="62" ht="27" customHeight="1" spans="1:11">
      <c r="A62" s="66">
        <v>60</v>
      </c>
      <c r="B62" s="66" t="s">
        <v>20</v>
      </c>
      <c r="C62" s="66" t="s">
        <v>287</v>
      </c>
      <c r="D62" s="169" t="s">
        <v>256</v>
      </c>
      <c r="E62" s="169" t="s">
        <v>279</v>
      </c>
      <c r="F62" s="170">
        <v>16</v>
      </c>
      <c r="G62" s="170">
        <v>0.9</v>
      </c>
      <c r="H62" s="171">
        <v>4</v>
      </c>
      <c r="I62" s="47">
        <f t="shared" si="0"/>
        <v>57.6</v>
      </c>
      <c r="J62" s="47">
        <f t="shared" si="1"/>
        <v>4032</v>
      </c>
      <c r="K62" s="173">
        <f t="shared" si="2"/>
        <v>1728</v>
      </c>
    </row>
    <row r="63" ht="27" customHeight="1" spans="1:11">
      <c r="A63" s="66">
        <v>61</v>
      </c>
      <c r="B63" s="66" t="s">
        <v>20</v>
      </c>
      <c r="C63" s="66" t="s">
        <v>288</v>
      </c>
      <c r="D63" s="169" t="s">
        <v>256</v>
      </c>
      <c r="E63" s="169" t="s">
        <v>279</v>
      </c>
      <c r="F63" s="170">
        <v>16</v>
      </c>
      <c r="G63" s="170">
        <v>0.9</v>
      </c>
      <c r="H63" s="171">
        <v>4</v>
      </c>
      <c r="I63" s="47">
        <f t="shared" si="0"/>
        <v>57.6</v>
      </c>
      <c r="J63" s="47">
        <f t="shared" si="1"/>
        <v>4032</v>
      </c>
      <c r="K63" s="173">
        <f t="shared" si="2"/>
        <v>1728</v>
      </c>
    </row>
    <row r="64" ht="27" customHeight="1" spans="1:11">
      <c r="A64" s="66">
        <v>62</v>
      </c>
      <c r="B64" s="66" t="s">
        <v>20</v>
      </c>
      <c r="C64" s="66" t="s">
        <v>289</v>
      </c>
      <c r="D64" s="169" t="s">
        <v>256</v>
      </c>
      <c r="E64" s="169" t="s">
        <v>279</v>
      </c>
      <c r="F64" s="170">
        <v>16</v>
      </c>
      <c r="G64" s="170">
        <v>0.9</v>
      </c>
      <c r="H64" s="171">
        <v>1</v>
      </c>
      <c r="I64" s="47">
        <f t="shared" si="0"/>
        <v>14.4</v>
      </c>
      <c r="J64" s="47">
        <f t="shared" si="1"/>
        <v>1008</v>
      </c>
      <c r="K64" s="173">
        <f t="shared" si="2"/>
        <v>432</v>
      </c>
    </row>
    <row r="65" ht="27" customHeight="1" spans="1:11">
      <c r="A65" s="174"/>
      <c r="B65" s="174"/>
      <c r="E65" s="175"/>
      <c r="K65" s="166">
        <v>122040</v>
      </c>
    </row>
  </sheetData>
  <mergeCells count="1">
    <mergeCell ref="A1:K1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0"/>
  <sheetViews>
    <sheetView workbookViewId="0">
      <pane ySplit="1" topLeftCell="A84" activePane="bottomLeft" state="frozen"/>
      <selection/>
      <selection pane="bottomLeft" activeCell="L88" sqref="L88:L90"/>
    </sheetView>
  </sheetViews>
  <sheetFormatPr defaultColWidth="9.13274336283186" defaultRowHeight="43.5" customHeight="1"/>
  <cols>
    <col min="1" max="1" width="9.13274336283186" style="94"/>
    <col min="2" max="2" width="6.26548672566372" style="91" customWidth="1"/>
    <col min="3" max="3" width="9" style="95" customWidth="1"/>
    <col min="4" max="4" width="11.7345132743363" style="94" customWidth="1"/>
    <col min="5" max="5" width="5.86725663716814" style="95" customWidth="1"/>
    <col min="6" max="6" width="13.6017699115044" style="94" customWidth="1"/>
    <col min="7" max="7" width="5.73451327433628" style="95" customWidth="1"/>
    <col min="8" max="8" width="5.26548672566372" style="91" customWidth="1"/>
    <col min="9" max="9" width="5.26548672566372" style="95" customWidth="1"/>
    <col min="10" max="10" width="5.73451327433628" style="95" customWidth="1"/>
    <col min="11" max="11" width="4.60176991150442" style="95" customWidth="1"/>
    <col min="12" max="12" width="5.60176991150442" style="95" customWidth="1"/>
    <col min="13" max="13" width="6.39823008849558" style="95" customWidth="1"/>
    <col min="14" max="14" width="7.13274336283186" style="95" customWidth="1"/>
    <col min="15" max="15" width="4.26548672566372" style="95" customWidth="1"/>
    <col min="16" max="16" width="7.26548672566372" style="95" customWidth="1"/>
    <col min="17" max="17" width="8.26548672566372" style="95" customWidth="1"/>
    <col min="18" max="18" width="11.8672566371681" style="95" customWidth="1"/>
    <col min="19" max="19" width="7.26548672566372" style="95" customWidth="1"/>
    <col min="20" max="20" width="9.13274336283186" style="96"/>
    <col min="21" max="16384" width="9.13274336283186" style="95"/>
  </cols>
  <sheetData>
    <row r="1" s="90" customFormat="1" customHeight="1" spans="1:20">
      <c r="A1" s="97" t="s">
        <v>1</v>
      </c>
      <c r="B1" s="98" t="s">
        <v>2</v>
      </c>
      <c r="C1" s="97" t="s">
        <v>3</v>
      </c>
      <c r="D1" s="97" t="s">
        <v>4</v>
      </c>
      <c r="E1" s="97" t="s">
        <v>6</v>
      </c>
      <c r="F1" s="97" t="s">
        <v>7</v>
      </c>
      <c r="G1" s="97" t="s">
        <v>5</v>
      </c>
      <c r="H1" s="98" t="s">
        <v>8</v>
      </c>
      <c r="I1" s="97" t="s">
        <v>9</v>
      </c>
      <c r="J1" s="97" t="s">
        <v>10</v>
      </c>
      <c r="K1" s="97" t="s">
        <v>11</v>
      </c>
      <c r="L1" s="97" t="s">
        <v>12</v>
      </c>
      <c r="M1" s="97" t="s">
        <v>13</v>
      </c>
      <c r="N1" s="97" t="s">
        <v>14</v>
      </c>
      <c r="O1" s="97" t="s">
        <v>181</v>
      </c>
      <c r="P1" s="97" t="s">
        <v>16</v>
      </c>
      <c r="Q1" s="97" t="s">
        <v>17</v>
      </c>
      <c r="R1" s="97" t="s">
        <v>290</v>
      </c>
      <c r="S1" s="133" t="s">
        <v>18</v>
      </c>
      <c r="T1" s="134" t="s">
        <v>152</v>
      </c>
    </row>
    <row r="2" ht="38.25" customHeight="1" spans="1:20">
      <c r="A2" s="99" t="s">
        <v>20</v>
      </c>
      <c r="B2" s="100" t="s">
        <v>291</v>
      </c>
      <c r="C2" s="100" t="s">
        <v>292</v>
      </c>
      <c r="D2" s="99" t="s">
        <v>293</v>
      </c>
      <c r="E2" s="100" t="s">
        <v>25</v>
      </c>
      <c r="F2" s="99" t="s">
        <v>294</v>
      </c>
      <c r="G2" s="100" t="s">
        <v>295</v>
      </c>
      <c r="H2" s="100">
        <v>6</v>
      </c>
      <c r="I2" s="100">
        <v>1</v>
      </c>
      <c r="J2" s="100">
        <v>92</v>
      </c>
      <c r="K2" s="100">
        <v>1.1</v>
      </c>
      <c r="L2" s="100">
        <f t="shared" ref="L2:L33" si="0">H2*K2</f>
        <v>6.6</v>
      </c>
      <c r="M2" s="100">
        <f t="shared" ref="M2:M33" si="1">L2*70</f>
        <v>462</v>
      </c>
      <c r="N2" s="100">
        <v>0</v>
      </c>
      <c r="O2" s="100">
        <v>0</v>
      </c>
      <c r="P2" s="100">
        <v>0</v>
      </c>
      <c r="Q2" s="100">
        <f>SUM(M2:M9)</f>
        <v>3696</v>
      </c>
      <c r="R2" s="100"/>
      <c r="S2" s="135"/>
      <c r="T2" s="136">
        <f>(Q2/70)*30</f>
        <v>1584</v>
      </c>
    </row>
    <row r="3" ht="38.25" customHeight="1" spans="1:20">
      <c r="A3" s="99" t="s">
        <v>20</v>
      </c>
      <c r="B3" s="100" t="s">
        <v>291</v>
      </c>
      <c r="C3" s="100" t="s">
        <v>292</v>
      </c>
      <c r="D3" s="99" t="s">
        <v>293</v>
      </c>
      <c r="E3" s="100" t="s">
        <v>27</v>
      </c>
      <c r="F3" s="99" t="s">
        <v>296</v>
      </c>
      <c r="G3" s="100" t="s">
        <v>295</v>
      </c>
      <c r="H3" s="100">
        <v>6</v>
      </c>
      <c r="I3" s="100">
        <v>1</v>
      </c>
      <c r="J3" s="100">
        <v>97</v>
      </c>
      <c r="K3" s="100">
        <v>1.1</v>
      </c>
      <c r="L3" s="100">
        <f t="shared" si="0"/>
        <v>6.6</v>
      </c>
      <c r="M3" s="100">
        <f t="shared" si="1"/>
        <v>462</v>
      </c>
      <c r="N3" s="100"/>
      <c r="O3" s="100"/>
      <c r="P3" s="100"/>
      <c r="Q3" s="100"/>
      <c r="R3" s="100"/>
      <c r="S3" s="135"/>
      <c r="T3" s="136"/>
    </row>
    <row r="4" ht="38.25" customHeight="1" spans="1:20">
      <c r="A4" s="99" t="s">
        <v>20</v>
      </c>
      <c r="B4" s="100" t="s">
        <v>291</v>
      </c>
      <c r="C4" s="100" t="s">
        <v>292</v>
      </c>
      <c r="D4" s="99" t="s">
        <v>293</v>
      </c>
      <c r="E4" s="100" t="s">
        <v>29</v>
      </c>
      <c r="F4" s="99" t="s">
        <v>297</v>
      </c>
      <c r="G4" s="100" t="s">
        <v>295</v>
      </c>
      <c r="H4" s="100">
        <v>6</v>
      </c>
      <c r="I4" s="100">
        <v>1</v>
      </c>
      <c r="J4" s="100">
        <v>91</v>
      </c>
      <c r="K4" s="100">
        <v>1.1</v>
      </c>
      <c r="L4" s="100">
        <f t="shared" si="0"/>
        <v>6.6</v>
      </c>
      <c r="M4" s="100">
        <f t="shared" si="1"/>
        <v>462</v>
      </c>
      <c r="N4" s="100"/>
      <c r="O4" s="100"/>
      <c r="P4" s="100"/>
      <c r="Q4" s="100"/>
      <c r="R4" s="100"/>
      <c r="S4" s="135"/>
      <c r="T4" s="136"/>
    </row>
    <row r="5" ht="38.25" customHeight="1" spans="1:20">
      <c r="A5" s="99" t="s">
        <v>20</v>
      </c>
      <c r="B5" s="100" t="s">
        <v>291</v>
      </c>
      <c r="C5" s="100" t="s">
        <v>292</v>
      </c>
      <c r="D5" s="99" t="s">
        <v>293</v>
      </c>
      <c r="E5" s="100" t="s">
        <v>53</v>
      </c>
      <c r="F5" s="99" t="s">
        <v>298</v>
      </c>
      <c r="G5" s="100" t="s">
        <v>295</v>
      </c>
      <c r="H5" s="100">
        <v>6</v>
      </c>
      <c r="I5" s="100">
        <v>1</v>
      </c>
      <c r="J5" s="100">
        <v>83</v>
      </c>
      <c r="K5" s="100">
        <v>1.1</v>
      </c>
      <c r="L5" s="100">
        <f t="shared" si="0"/>
        <v>6.6</v>
      </c>
      <c r="M5" s="100">
        <f t="shared" si="1"/>
        <v>462</v>
      </c>
      <c r="N5" s="100"/>
      <c r="O5" s="100"/>
      <c r="P5" s="100"/>
      <c r="Q5" s="100"/>
      <c r="R5" s="100"/>
      <c r="S5" s="135"/>
      <c r="T5" s="136"/>
    </row>
    <row r="6" ht="38.25" customHeight="1" spans="1:20">
      <c r="A6" s="99" t="s">
        <v>20</v>
      </c>
      <c r="B6" s="100" t="s">
        <v>291</v>
      </c>
      <c r="C6" s="100" t="s">
        <v>292</v>
      </c>
      <c r="D6" s="99" t="s">
        <v>293</v>
      </c>
      <c r="E6" s="100" t="s">
        <v>55</v>
      </c>
      <c r="F6" s="99" t="s">
        <v>299</v>
      </c>
      <c r="G6" s="100" t="s">
        <v>295</v>
      </c>
      <c r="H6" s="100">
        <v>6</v>
      </c>
      <c r="I6" s="100">
        <v>1</v>
      </c>
      <c r="J6" s="100">
        <v>94</v>
      </c>
      <c r="K6" s="100">
        <v>1.1</v>
      </c>
      <c r="L6" s="100">
        <f t="shared" si="0"/>
        <v>6.6</v>
      </c>
      <c r="M6" s="100">
        <f t="shared" si="1"/>
        <v>462</v>
      </c>
      <c r="N6" s="100"/>
      <c r="O6" s="100"/>
      <c r="P6" s="100"/>
      <c r="Q6" s="100"/>
      <c r="R6" s="100"/>
      <c r="S6" s="135"/>
      <c r="T6" s="136"/>
    </row>
    <row r="7" ht="38.25" customHeight="1" spans="1:20">
      <c r="A7" s="99" t="s">
        <v>20</v>
      </c>
      <c r="B7" s="100" t="s">
        <v>291</v>
      </c>
      <c r="C7" s="100" t="s">
        <v>292</v>
      </c>
      <c r="D7" s="99" t="s">
        <v>293</v>
      </c>
      <c r="E7" s="100" t="s">
        <v>300</v>
      </c>
      <c r="F7" s="99" t="s">
        <v>301</v>
      </c>
      <c r="G7" s="100" t="s">
        <v>295</v>
      </c>
      <c r="H7" s="100">
        <v>6</v>
      </c>
      <c r="I7" s="100">
        <v>1</v>
      </c>
      <c r="J7" s="100">
        <v>95</v>
      </c>
      <c r="K7" s="100">
        <v>1.1</v>
      </c>
      <c r="L7" s="100">
        <f t="shared" si="0"/>
        <v>6.6</v>
      </c>
      <c r="M7" s="100">
        <f t="shared" si="1"/>
        <v>462</v>
      </c>
      <c r="N7" s="100"/>
      <c r="O7" s="100"/>
      <c r="P7" s="100"/>
      <c r="Q7" s="100"/>
      <c r="R7" s="100"/>
      <c r="S7" s="135"/>
      <c r="T7" s="136"/>
    </row>
    <row r="8" ht="38.25" customHeight="1" spans="1:20">
      <c r="A8" s="99" t="s">
        <v>20</v>
      </c>
      <c r="B8" s="100" t="s">
        <v>291</v>
      </c>
      <c r="C8" s="100" t="s">
        <v>292</v>
      </c>
      <c r="D8" s="99" t="s">
        <v>293</v>
      </c>
      <c r="E8" s="100" t="s">
        <v>302</v>
      </c>
      <c r="F8" s="99" t="s">
        <v>303</v>
      </c>
      <c r="G8" s="100" t="s">
        <v>295</v>
      </c>
      <c r="H8" s="100">
        <v>6</v>
      </c>
      <c r="I8" s="100">
        <v>1</v>
      </c>
      <c r="J8" s="100">
        <v>97</v>
      </c>
      <c r="K8" s="100">
        <v>1.1</v>
      </c>
      <c r="L8" s="100">
        <f t="shared" si="0"/>
        <v>6.6</v>
      </c>
      <c r="M8" s="100">
        <f t="shared" si="1"/>
        <v>462</v>
      </c>
      <c r="N8" s="100"/>
      <c r="O8" s="100"/>
      <c r="P8" s="100"/>
      <c r="Q8" s="100"/>
      <c r="R8" s="100"/>
      <c r="S8" s="135"/>
      <c r="T8" s="136"/>
    </row>
    <row r="9" ht="38.25" customHeight="1" spans="1:20">
      <c r="A9" s="99" t="s">
        <v>20</v>
      </c>
      <c r="B9" s="100" t="s">
        <v>291</v>
      </c>
      <c r="C9" s="100" t="s">
        <v>292</v>
      </c>
      <c r="D9" s="99" t="s">
        <v>293</v>
      </c>
      <c r="E9" s="100" t="s">
        <v>304</v>
      </c>
      <c r="F9" s="99" t="s">
        <v>305</v>
      </c>
      <c r="G9" s="100" t="s">
        <v>295</v>
      </c>
      <c r="H9" s="100">
        <v>6</v>
      </c>
      <c r="I9" s="100">
        <v>1</v>
      </c>
      <c r="J9" s="100">
        <v>64</v>
      </c>
      <c r="K9" s="100">
        <v>1.1</v>
      </c>
      <c r="L9" s="100">
        <f t="shared" si="0"/>
        <v>6.6</v>
      </c>
      <c r="M9" s="100">
        <f t="shared" si="1"/>
        <v>462</v>
      </c>
      <c r="N9" s="100"/>
      <c r="O9" s="100"/>
      <c r="P9" s="100"/>
      <c r="Q9" s="100"/>
      <c r="R9" s="100"/>
      <c r="S9" s="135"/>
      <c r="T9" s="136"/>
    </row>
    <row r="10" s="91" customFormat="1" ht="36.75" customHeight="1" spans="1:20">
      <c r="A10" s="99" t="s">
        <v>20</v>
      </c>
      <c r="B10" s="100" t="s">
        <v>306</v>
      </c>
      <c r="C10" s="100" t="s">
        <v>292</v>
      </c>
      <c r="D10" s="99" t="s">
        <v>293</v>
      </c>
      <c r="E10" s="100" t="s">
        <v>25</v>
      </c>
      <c r="F10" s="99" t="s">
        <v>294</v>
      </c>
      <c r="G10" s="100" t="s">
        <v>295</v>
      </c>
      <c r="H10" s="100">
        <v>6</v>
      </c>
      <c r="I10" s="100">
        <v>1</v>
      </c>
      <c r="J10" s="100">
        <v>92</v>
      </c>
      <c r="K10" s="100">
        <v>1.1</v>
      </c>
      <c r="L10" s="100">
        <f t="shared" si="0"/>
        <v>6.6</v>
      </c>
      <c r="M10" s="100">
        <f t="shared" si="1"/>
        <v>462</v>
      </c>
      <c r="N10" s="100">
        <v>0</v>
      </c>
      <c r="O10" s="100">
        <v>0</v>
      </c>
      <c r="P10" s="100">
        <v>0</v>
      </c>
      <c r="Q10" s="100">
        <f>SUM(M10:M17)</f>
        <v>3696</v>
      </c>
      <c r="R10" s="100"/>
      <c r="S10" s="135"/>
      <c r="T10" s="136">
        <f>(Q10/70)*30</f>
        <v>1584</v>
      </c>
    </row>
    <row r="11" s="91" customFormat="1" ht="36.75" customHeight="1" spans="1:20">
      <c r="A11" s="99" t="s">
        <v>20</v>
      </c>
      <c r="B11" s="100" t="s">
        <v>306</v>
      </c>
      <c r="C11" s="100" t="s">
        <v>292</v>
      </c>
      <c r="D11" s="99" t="s">
        <v>293</v>
      </c>
      <c r="E11" s="100" t="s">
        <v>27</v>
      </c>
      <c r="F11" s="99" t="s">
        <v>296</v>
      </c>
      <c r="G11" s="100" t="s">
        <v>295</v>
      </c>
      <c r="H11" s="100">
        <v>6</v>
      </c>
      <c r="I11" s="100">
        <v>1</v>
      </c>
      <c r="J11" s="100">
        <v>97</v>
      </c>
      <c r="K11" s="100">
        <v>1.1</v>
      </c>
      <c r="L11" s="100">
        <f t="shared" si="0"/>
        <v>6.6</v>
      </c>
      <c r="M11" s="100">
        <f t="shared" si="1"/>
        <v>462</v>
      </c>
      <c r="N11" s="100"/>
      <c r="O11" s="100"/>
      <c r="P11" s="100"/>
      <c r="Q11" s="100"/>
      <c r="R11" s="100"/>
      <c r="S11" s="135"/>
      <c r="T11" s="136"/>
    </row>
    <row r="12" s="91" customFormat="1" ht="36.75" customHeight="1" spans="1:20">
      <c r="A12" s="99" t="s">
        <v>20</v>
      </c>
      <c r="B12" s="100" t="s">
        <v>306</v>
      </c>
      <c r="C12" s="100" t="s">
        <v>292</v>
      </c>
      <c r="D12" s="99" t="s">
        <v>293</v>
      </c>
      <c r="E12" s="100" t="s">
        <v>29</v>
      </c>
      <c r="F12" s="99" t="s">
        <v>297</v>
      </c>
      <c r="G12" s="100" t="s">
        <v>295</v>
      </c>
      <c r="H12" s="100">
        <v>6</v>
      </c>
      <c r="I12" s="100">
        <v>1</v>
      </c>
      <c r="J12" s="100">
        <v>91</v>
      </c>
      <c r="K12" s="100">
        <v>1.1</v>
      </c>
      <c r="L12" s="100">
        <f t="shared" si="0"/>
        <v>6.6</v>
      </c>
      <c r="M12" s="100">
        <f t="shared" si="1"/>
        <v>462</v>
      </c>
      <c r="N12" s="100"/>
      <c r="O12" s="100"/>
      <c r="P12" s="100"/>
      <c r="Q12" s="100"/>
      <c r="R12" s="100"/>
      <c r="S12" s="135"/>
      <c r="T12" s="136"/>
    </row>
    <row r="13" s="91" customFormat="1" ht="36.75" customHeight="1" spans="1:20">
      <c r="A13" s="99" t="s">
        <v>20</v>
      </c>
      <c r="B13" s="100" t="s">
        <v>306</v>
      </c>
      <c r="C13" s="100" t="s">
        <v>292</v>
      </c>
      <c r="D13" s="99" t="s">
        <v>293</v>
      </c>
      <c r="E13" s="100" t="s">
        <v>53</v>
      </c>
      <c r="F13" s="99" t="s">
        <v>298</v>
      </c>
      <c r="G13" s="100" t="s">
        <v>295</v>
      </c>
      <c r="H13" s="100">
        <v>6</v>
      </c>
      <c r="I13" s="100">
        <v>1</v>
      </c>
      <c r="J13" s="100">
        <v>83</v>
      </c>
      <c r="K13" s="100">
        <v>1.1</v>
      </c>
      <c r="L13" s="100">
        <f t="shared" si="0"/>
        <v>6.6</v>
      </c>
      <c r="M13" s="100">
        <f t="shared" si="1"/>
        <v>462</v>
      </c>
      <c r="N13" s="100"/>
      <c r="O13" s="100"/>
      <c r="P13" s="100"/>
      <c r="Q13" s="100"/>
      <c r="R13" s="100"/>
      <c r="S13" s="135"/>
      <c r="T13" s="136"/>
    </row>
    <row r="14" s="91" customFormat="1" ht="36.75" customHeight="1" spans="1:20">
      <c r="A14" s="99" t="s">
        <v>20</v>
      </c>
      <c r="B14" s="100" t="s">
        <v>306</v>
      </c>
      <c r="C14" s="100" t="s">
        <v>292</v>
      </c>
      <c r="D14" s="99" t="s">
        <v>293</v>
      </c>
      <c r="E14" s="100" t="s">
        <v>55</v>
      </c>
      <c r="F14" s="99" t="s">
        <v>299</v>
      </c>
      <c r="G14" s="100" t="s">
        <v>295</v>
      </c>
      <c r="H14" s="100">
        <v>6</v>
      </c>
      <c r="I14" s="100">
        <v>1</v>
      </c>
      <c r="J14" s="100">
        <v>94</v>
      </c>
      <c r="K14" s="100">
        <v>1.1</v>
      </c>
      <c r="L14" s="100">
        <f t="shared" si="0"/>
        <v>6.6</v>
      </c>
      <c r="M14" s="100">
        <f t="shared" si="1"/>
        <v>462</v>
      </c>
      <c r="N14" s="100"/>
      <c r="O14" s="100"/>
      <c r="P14" s="100"/>
      <c r="Q14" s="100"/>
      <c r="R14" s="100"/>
      <c r="S14" s="135"/>
      <c r="T14" s="136"/>
    </row>
    <row r="15" s="91" customFormat="1" ht="36.75" customHeight="1" spans="1:20">
      <c r="A15" s="99" t="s">
        <v>20</v>
      </c>
      <c r="B15" s="100" t="s">
        <v>306</v>
      </c>
      <c r="C15" s="100" t="s">
        <v>292</v>
      </c>
      <c r="D15" s="99" t="s">
        <v>293</v>
      </c>
      <c r="E15" s="100" t="s">
        <v>300</v>
      </c>
      <c r="F15" s="99" t="s">
        <v>301</v>
      </c>
      <c r="G15" s="100" t="s">
        <v>295</v>
      </c>
      <c r="H15" s="100">
        <v>6</v>
      </c>
      <c r="I15" s="100">
        <v>1</v>
      </c>
      <c r="J15" s="100">
        <v>95</v>
      </c>
      <c r="K15" s="100">
        <v>1.1</v>
      </c>
      <c r="L15" s="100">
        <f t="shared" si="0"/>
        <v>6.6</v>
      </c>
      <c r="M15" s="100">
        <f t="shared" si="1"/>
        <v>462</v>
      </c>
      <c r="N15" s="100"/>
      <c r="O15" s="100"/>
      <c r="P15" s="100"/>
      <c r="Q15" s="100"/>
      <c r="R15" s="100"/>
      <c r="S15" s="135"/>
      <c r="T15" s="136"/>
    </row>
    <row r="16" s="91" customFormat="1" ht="36.75" customHeight="1" spans="1:20">
      <c r="A16" s="99" t="s">
        <v>20</v>
      </c>
      <c r="B16" s="100" t="s">
        <v>306</v>
      </c>
      <c r="C16" s="100" t="s">
        <v>292</v>
      </c>
      <c r="D16" s="99" t="s">
        <v>293</v>
      </c>
      <c r="E16" s="100" t="s">
        <v>302</v>
      </c>
      <c r="F16" s="99" t="s">
        <v>303</v>
      </c>
      <c r="G16" s="100" t="s">
        <v>295</v>
      </c>
      <c r="H16" s="100">
        <v>6</v>
      </c>
      <c r="I16" s="100">
        <v>1</v>
      </c>
      <c r="J16" s="100">
        <v>97</v>
      </c>
      <c r="K16" s="100">
        <v>1.1</v>
      </c>
      <c r="L16" s="100">
        <f t="shared" si="0"/>
        <v>6.6</v>
      </c>
      <c r="M16" s="100">
        <f t="shared" si="1"/>
        <v>462</v>
      </c>
      <c r="N16" s="100"/>
      <c r="O16" s="100"/>
      <c r="P16" s="100"/>
      <c r="Q16" s="100"/>
      <c r="R16" s="100"/>
      <c r="S16" s="135"/>
      <c r="T16" s="136"/>
    </row>
    <row r="17" s="91" customFormat="1" ht="36.75" customHeight="1" spans="1:20">
      <c r="A17" s="99" t="s">
        <v>20</v>
      </c>
      <c r="B17" s="100" t="s">
        <v>306</v>
      </c>
      <c r="C17" s="100" t="s">
        <v>292</v>
      </c>
      <c r="D17" s="99" t="s">
        <v>293</v>
      </c>
      <c r="E17" s="100" t="s">
        <v>304</v>
      </c>
      <c r="F17" s="99" t="s">
        <v>305</v>
      </c>
      <c r="G17" s="100" t="s">
        <v>295</v>
      </c>
      <c r="H17" s="100">
        <v>6</v>
      </c>
      <c r="I17" s="100">
        <v>1</v>
      </c>
      <c r="J17" s="100">
        <v>64</v>
      </c>
      <c r="K17" s="100">
        <v>1.1</v>
      </c>
      <c r="L17" s="100">
        <f t="shared" si="0"/>
        <v>6.6</v>
      </c>
      <c r="M17" s="100">
        <f t="shared" si="1"/>
        <v>462</v>
      </c>
      <c r="N17" s="100"/>
      <c r="O17" s="100"/>
      <c r="P17" s="100"/>
      <c r="Q17" s="100"/>
      <c r="R17" s="100"/>
      <c r="S17" s="135"/>
      <c r="T17" s="136"/>
    </row>
    <row r="18" ht="126" customHeight="1" spans="1:20">
      <c r="A18" s="101" t="s">
        <v>20</v>
      </c>
      <c r="B18" s="100" t="s">
        <v>307</v>
      </c>
      <c r="C18" s="102" t="s">
        <v>308</v>
      </c>
      <c r="D18" s="101" t="s">
        <v>309</v>
      </c>
      <c r="E18" s="102" t="s">
        <v>25</v>
      </c>
      <c r="F18" s="101" t="s">
        <v>297</v>
      </c>
      <c r="G18" s="102" t="s">
        <v>295</v>
      </c>
      <c r="H18" s="100">
        <v>16</v>
      </c>
      <c r="I18" s="102">
        <v>1.5</v>
      </c>
      <c r="J18" s="102">
        <v>92</v>
      </c>
      <c r="K18" s="102">
        <v>1.1</v>
      </c>
      <c r="L18" s="102">
        <f t="shared" si="0"/>
        <v>17.6</v>
      </c>
      <c r="M18" s="102">
        <f t="shared" si="1"/>
        <v>1232</v>
      </c>
      <c r="N18" s="102">
        <v>1</v>
      </c>
      <c r="O18" s="102">
        <v>4</v>
      </c>
      <c r="P18" s="102">
        <f>O18*120</f>
        <v>480</v>
      </c>
      <c r="Q18" s="102">
        <f>M18+P18</f>
        <v>1712</v>
      </c>
      <c r="R18" s="102"/>
      <c r="S18" s="137"/>
      <c r="T18" s="136">
        <f>L18*30</f>
        <v>528</v>
      </c>
    </row>
    <row r="19" ht="81" customHeight="1" spans="1:20">
      <c r="A19" s="103" t="s">
        <v>20</v>
      </c>
      <c r="B19" s="100" t="s">
        <v>21</v>
      </c>
      <c r="C19" s="100" t="s">
        <v>310</v>
      </c>
      <c r="D19" s="99" t="s">
        <v>311</v>
      </c>
      <c r="E19" s="100" t="s">
        <v>25</v>
      </c>
      <c r="F19" s="99" t="s">
        <v>312</v>
      </c>
      <c r="G19" s="100" t="s">
        <v>295</v>
      </c>
      <c r="H19" s="100">
        <v>8</v>
      </c>
      <c r="I19" s="100">
        <v>0</v>
      </c>
      <c r="J19" s="100">
        <v>150</v>
      </c>
      <c r="K19" s="100">
        <v>1.2</v>
      </c>
      <c r="L19" s="100">
        <f t="shared" si="0"/>
        <v>9.6</v>
      </c>
      <c r="M19" s="100">
        <f t="shared" si="1"/>
        <v>672</v>
      </c>
      <c r="N19" s="120">
        <v>1</v>
      </c>
      <c r="O19" s="120">
        <v>2</v>
      </c>
      <c r="P19" s="120">
        <v>240</v>
      </c>
      <c r="Q19" s="120">
        <f>SUM(M19:M20)+P19</f>
        <v>1528</v>
      </c>
      <c r="R19" s="120"/>
      <c r="S19" s="138"/>
      <c r="T19" s="136">
        <f>(L19+L20)*30</f>
        <v>552</v>
      </c>
    </row>
    <row r="20" ht="81" customHeight="1" spans="1:20">
      <c r="A20" s="104"/>
      <c r="B20" s="100" t="s">
        <v>21</v>
      </c>
      <c r="C20" s="100" t="s">
        <v>310</v>
      </c>
      <c r="D20" s="99" t="s">
        <v>311</v>
      </c>
      <c r="E20" s="100" t="s">
        <v>27</v>
      </c>
      <c r="F20" s="99" t="s">
        <v>313</v>
      </c>
      <c r="G20" s="100" t="s">
        <v>295</v>
      </c>
      <c r="H20" s="100">
        <v>8</v>
      </c>
      <c r="I20" s="100">
        <v>0</v>
      </c>
      <c r="J20" s="100">
        <v>99</v>
      </c>
      <c r="K20" s="100">
        <v>1.1</v>
      </c>
      <c r="L20" s="100">
        <f t="shared" si="0"/>
        <v>8.8</v>
      </c>
      <c r="M20" s="100">
        <f t="shared" si="1"/>
        <v>616</v>
      </c>
      <c r="N20" s="121"/>
      <c r="O20" s="121"/>
      <c r="P20" s="121"/>
      <c r="Q20" s="121"/>
      <c r="R20" s="121"/>
      <c r="S20" s="139"/>
      <c r="T20" s="136"/>
    </row>
    <row r="21" ht="99" customHeight="1" spans="1:20">
      <c r="A21" s="105" t="s">
        <v>20</v>
      </c>
      <c r="B21" s="100" t="s">
        <v>268</v>
      </c>
      <c r="C21" s="102" t="s">
        <v>310</v>
      </c>
      <c r="D21" s="101" t="s">
        <v>311</v>
      </c>
      <c r="E21" s="102" t="s">
        <v>25</v>
      </c>
      <c r="F21" s="101" t="s">
        <v>312</v>
      </c>
      <c r="G21" s="102" t="s">
        <v>295</v>
      </c>
      <c r="H21" s="100">
        <v>4</v>
      </c>
      <c r="I21" s="102">
        <v>0</v>
      </c>
      <c r="J21" s="102">
        <v>150</v>
      </c>
      <c r="K21" s="102">
        <v>1.2</v>
      </c>
      <c r="L21" s="102">
        <f t="shared" si="0"/>
        <v>4.8</v>
      </c>
      <c r="M21" s="102">
        <f t="shared" si="1"/>
        <v>336</v>
      </c>
      <c r="N21" s="122">
        <v>1</v>
      </c>
      <c r="O21" s="122">
        <v>1</v>
      </c>
      <c r="P21" s="122">
        <v>120</v>
      </c>
      <c r="Q21" s="122">
        <f>SUM(M21:M22)+P21</f>
        <v>764</v>
      </c>
      <c r="R21" s="122"/>
      <c r="S21" s="140"/>
      <c r="T21" s="136">
        <f>(L21+L22)*30</f>
        <v>276</v>
      </c>
    </row>
    <row r="22" ht="76.5" customHeight="1" spans="1:20">
      <c r="A22" s="106"/>
      <c r="B22" s="100" t="s">
        <v>268</v>
      </c>
      <c r="C22" s="102" t="s">
        <v>310</v>
      </c>
      <c r="D22" s="101" t="s">
        <v>311</v>
      </c>
      <c r="E22" s="102" t="s">
        <v>27</v>
      </c>
      <c r="F22" s="101" t="s">
        <v>313</v>
      </c>
      <c r="G22" s="102" t="s">
        <v>295</v>
      </c>
      <c r="H22" s="100">
        <v>4</v>
      </c>
      <c r="I22" s="102">
        <v>0</v>
      </c>
      <c r="J22" s="102">
        <v>99</v>
      </c>
      <c r="K22" s="102">
        <v>1.1</v>
      </c>
      <c r="L22" s="102">
        <f t="shared" si="0"/>
        <v>4.4</v>
      </c>
      <c r="M22" s="102">
        <f t="shared" si="1"/>
        <v>308</v>
      </c>
      <c r="N22" s="123"/>
      <c r="O22" s="123"/>
      <c r="P22" s="123"/>
      <c r="Q22" s="123"/>
      <c r="R22" s="123"/>
      <c r="S22" s="141"/>
      <c r="T22" s="136"/>
    </row>
    <row r="23" customHeight="1" spans="1:20">
      <c r="A23" s="105" t="s">
        <v>20</v>
      </c>
      <c r="B23" s="100" t="s">
        <v>314</v>
      </c>
      <c r="C23" s="102" t="s">
        <v>310</v>
      </c>
      <c r="D23" s="101" t="s">
        <v>311</v>
      </c>
      <c r="E23" s="102" t="s">
        <v>25</v>
      </c>
      <c r="F23" s="101" t="s">
        <v>312</v>
      </c>
      <c r="G23" s="102" t="s">
        <v>295</v>
      </c>
      <c r="H23" s="100">
        <v>4</v>
      </c>
      <c r="I23" s="102">
        <v>0</v>
      </c>
      <c r="J23" s="102">
        <v>150</v>
      </c>
      <c r="K23" s="102">
        <v>1.2</v>
      </c>
      <c r="L23" s="102">
        <f t="shared" si="0"/>
        <v>4.8</v>
      </c>
      <c r="M23" s="102">
        <f t="shared" si="1"/>
        <v>336</v>
      </c>
      <c r="N23" s="122">
        <v>1</v>
      </c>
      <c r="O23" s="122">
        <v>1</v>
      </c>
      <c r="P23" s="122">
        <v>120</v>
      </c>
      <c r="Q23" s="122">
        <f>SUM(M23:M25)+P23+P25</f>
        <v>2476</v>
      </c>
      <c r="R23" s="122"/>
      <c r="S23" s="140"/>
      <c r="T23" s="136">
        <f>(L23+L24+L25)*30</f>
        <v>804</v>
      </c>
    </row>
    <row r="24" customHeight="1" spans="1:20">
      <c r="A24" s="107"/>
      <c r="B24" s="100" t="s">
        <v>314</v>
      </c>
      <c r="C24" s="102" t="s">
        <v>310</v>
      </c>
      <c r="D24" s="101" t="s">
        <v>311</v>
      </c>
      <c r="E24" s="102" t="s">
        <v>27</v>
      </c>
      <c r="F24" s="101" t="s">
        <v>313</v>
      </c>
      <c r="G24" s="102" t="s">
        <v>295</v>
      </c>
      <c r="H24" s="100">
        <v>4</v>
      </c>
      <c r="I24" s="102">
        <v>0</v>
      </c>
      <c r="J24" s="102">
        <v>99</v>
      </c>
      <c r="K24" s="102">
        <v>1.1</v>
      </c>
      <c r="L24" s="102">
        <f t="shared" si="0"/>
        <v>4.4</v>
      </c>
      <c r="M24" s="102">
        <f t="shared" si="1"/>
        <v>308</v>
      </c>
      <c r="N24" s="123"/>
      <c r="O24" s="123"/>
      <c r="P24" s="123"/>
      <c r="Q24" s="142"/>
      <c r="R24" s="142"/>
      <c r="S24" s="143"/>
      <c r="T24" s="136"/>
    </row>
    <row r="25" customHeight="1" spans="1:20">
      <c r="A25" s="106"/>
      <c r="B25" s="100" t="s">
        <v>314</v>
      </c>
      <c r="C25" s="102" t="s">
        <v>315</v>
      </c>
      <c r="D25" s="101" t="s">
        <v>316</v>
      </c>
      <c r="E25" s="102" t="s">
        <v>25</v>
      </c>
      <c r="F25" s="101" t="s">
        <v>317</v>
      </c>
      <c r="G25" s="102" t="s">
        <v>295</v>
      </c>
      <c r="H25" s="100">
        <v>16</v>
      </c>
      <c r="I25" s="102">
        <v>0</v>
      </c>
      <c r="J25" s="102">
        <v>98</v>
      </c>
      <c r="K25" s="102">
        <v>1.1</v>
      </c>
      <c r="L25" s="102">
        <f t="shared" si="0"/>
        <v>17.6</v>
      </c>
      <c r="M25" s="102">
        <f t="shared" si="1"/>
        <v>1232</v>
      </c>
      <c r="N25" s="102">
        <v>1</v>
      </c>
      <c r="O25" s="102">
        <v>4</v>
      </c>
      <c r="P25" s="102">
        <v>480</v>
      </c>
      <c r="Q25" s="123"/>
      <c r="R25" s="123"/>
      <c r="S25" s="141"/>
      <c r="T25" s="136"/>
    </row>
    <row r="26" ht="125.25" customHeight="1" spans="1:20">
      <c r="A26" s="99" t="s">
        <v>20</v>
      </c>
      <c r="B26" s="100" t="s">
        <v>130</v>
      </c>
      <c r="C26" s="100" t="s">
        <v>318</v>
      </c>
      <c r="D26" s="99" t="s">
        <v>319</v>
      </c>
      <c r="E26" s="100" t="s">
        <v>25</v>
      </c>
      <c r="F26" s="99" t="s">
        <v>320</v>
      </c>
      <c r="G26" s="100" t="s">
        <v>295</v>
      </c>
      <c r="H26" s="100">
        <v>16</v>
      </c>
      <c r="I26" s="100">
        <v>1</v>
      </c>
      <c r="J26" s="100">
        <v>153</v>
      </c>
      <c r="K26" s="100">
        <v>1.3</v>
      </c>
      <c r="L26" s="100">
        <f t="shared" si="0"/>
        <v>20.8</v>
      </c>
      <c r="M26" s="100">
        <f t="shared" si="1"/>
        <v>1456</v>
      </c>
      <c r="N26" s="100">
        <v>0</v>
      </c>
      <c r="O26" s="100">
        <v>0</v>
      </c>
      <c r="P26" s="100">
        <v>0</v>
      </c>
      <c r="Q26" s="100">
        <f>M26</f>
        <v>1456</v>
      </c>
      <c r="R26" s="100"/>
      <c r="S26" s="144" t="s">
        <v>321</v>
      </c>
      <c r="T26" s="136">
        <f>L26*30</f>
        <v>624</v>
      </c>
    </row>
    <row r="27" s="92" customFormat="1" ht="81" customHeight="1" spans="1:20">
      <c r="A27" s="105" t="s">
        <v>20</v>
      </c>
      <c r="B27" s="108" t="s">
        <v>322</v>
      </c>
      <c r="C27" s="109" t="s">
        <v>323</v>
      </c>
      <c r="D27" s="110" t="s">
        <v>324</v>
      </c>
      <c r="E27" s="109" t="s">
        <v>25</v>
      </c>
      <c r="F27" s="110" t="s">
        <v>325</v>
      </c>
      <c r="G27" s="109" t="s">
        <v>326</v>
      </c>
      <c r="H27" s="111">
        <v>20</v>
      </c>
      <c r="I27" s="109">
        <v>2.5</v>
      </c>
      <c r="J27" s="109">
        <v>91</v>
      </c>
      <c r="K27" s="109">
        <v>1.1</v>
      </c>
      <c r="L27" s="109">
        <f t="shared" si="0"/>
        <v>22</v>
      </c>
      <c r="M27" s="109">
        <f t="shared" si="1"/>
        <v>1540</v>
      </c>
      <c r="N27" s="124">
        <v>0</v>
      </c>
      <c r="O27" s="124">
        <v>0</v>
      </c>
      <c r="P27" s="124">
        <v>0</v>
      </c>
      <c r="Q27" s="124">
        <f>SUM(M27:M29)</f>
        <v>4130</v>
      </c>
      <c r="R27" s="124"/>
      <c r="S27" s="140" t="s">
        <v>327</v>
      </c>
      <c r="T27" s="145">
        <f>(L27+L28+L29)*30</f>
        <v>1770</v>
      </c>
    </row>
    <row r="28" s="92" customFormat="1" ht="81" customHeight="1" spans="1:20">
      <c r="A28" s="107"/>
      <c r="B28" s="108" t="s">
        <v>322</v>
      </c>
      <c r="C28" s="109" t="s">
        <v>323</v>
      </c>
      <c r="D28" s="110" t="s">
        <v>324</v>
      </c>
      <c r="E28" s="109" t="s">
        <v>27</v>
      </c>
      <c r="F28" s="110" t="s">
        <v>328</v>
      </c>
      <c r="G28" s="109" t="s">
        <v>326</v>
      </c>
      <c r="H28" s="111">
        <v>20</v>
      </c>
      <c r="I28" s="109">
        <v>2.5</v>
      </c>
      <c r="J28" s="109">
        <v>94</v>
      </c>
      <c r="K28" s="109">
        <v>1.1</v>
      </c>
      <c r="L28" s="109">
        <f t="shared" si="0"/>
        <v>22</v>
      </c>
      <c r="M28" s="109">
        <f t="shared" si="1"/>
        <v>1540</v>
      </c>
      <c r="N28" s="125"/>
      <c r="O28" s="125"/>
      <c r="P28" s="125"/>
      <c r="Q28" s="125"/>
      <c r="R28" s="125"/>
      <c r="S28" s="143"/>
      <c r="T28" s="145"/>
    </row>
    <row r="29" s="92" customFormat="1" ht="81" customHeight="1" spans="1:20">
      <c r="A29" s="106"/>
      <c r="B29" s="108" t="s">
        <v>322</v>
      </c>
      <c r="C29" s="109" t="s">
        <v>323</v>
      </c>
      <c r="D29" s="110" t="s">
        <v>324</v>
      </c>
      <c r="E29" s="109" t="s">
        <v>29</v>
      </c>
      <c r="F29" s="110" t="s">
        <v>329</v>
      </c>
      <c r="G29" s="109" t="s">
        <v>326</v>
      </c>
      <c r="H29" s="111">
        <v>15</v>
      </c>
      <c r="I29" s="109">
        <v>2.5</v>
      </c>
      <c r="J29" s="109">
        <v>62</v>
      </c>
      <c r="K29" s="109">
        <v>1</v>
      </c>
      <c r="L29" s="109">
        <f t="shared" si="0"/>
        <v>15</v>
      </c>
      <c r="M29" s="109">
        <f t="shared" si="1"/>
        <v>1050</v>
      </c>
      <c r="N29" s="126"/>
      <c r="O29" s="126"/>
      <c r="P29" s="126"/>
      <c r="Q29" s="126"/>
      <c r="R29" s="126"/>
      <c r="S29" s="141"/>
      <c r="T29" s="145"/>
    </row>
    <row r="30" s="92" customFormat="1" ht="91.5" customHeight="1" spans="1:20">
      <c r="A30" s="103" t="s">
        <v>20</v>
      </c>
      <c r="B30" s="108" t="s">
        <v>330</v>
      </c>
      <c r="C30" s="111" t="s">
        <v>331</v>
      </c>
      <c r="D30" s="108" t="s">
        <v>332</v>
      </c>
      <c r="E30" s="111" t="s">
        <v>25</v>
      </c>
      <c r="F30" s="108" t="s">
        <v>333</v>
      </c>
      <c r="G30" s="111" t="s">
        <v>326</v>
      </c>
      <c r="H30" s="111">
        <v>32</v>
      </c>
      <c r="I30" s="111">
        <v>2.5</v>
      </c>
      <c r="J30" s="111">
        <v>105</v>
      </c>
      <c r="K30" s="111">
        <v>1.1</v>
      </c>
      <c r="L30" s="111">
        <f t="shared" si="0"/>
        <v>35.2</v>
      </c>
      <c r="M30" s="111">
        <f t="shared" si="1"/>
        <v>2464</v>
      </c>
      <c r="N30" s="127">
        <v>1</v>
      </c>
      <c r="O30" s="127">
        <v>8</v>
      </c>
      <c r="P30" s="127">
        <f>O30*120</f>
        <v>960</v>
      </c>
      <c r="Q30" s="127">
        <f>SUM(M30:M32)+P30</f>
        <v>8352</v>
      </c>
      <c r="R30" s="127"/>
      <c r="S30" s="138" t="s">
        <v>327</v>
      </c>
      <c r="T30" s="145">
        <f>(L30+L31+L32)*30</f>
        <v>3168</v>
      </c>
    </row>
    <row r="31" s="92" customFormat="1" ht="91.5" customHeight="1" spans="1:20">
      <c r="A31" s="112"/>
      <c r="B31" s="108" t="s">
        <v>330</v>
      </c>
      <c r="C31" s="111" t="s">
        <v>331</v>
      </c>
      <c r="D31" s="108" t="s">
        <v>332</v>
      </c>
      <c r="E31" s="111" t="s">
        <v>27</v>
      </c>
      <c r="F31" s="108" t="s">
        <v>334</v>
      </c>
      <c r="G31" s="111" t="s">
        <v>326</v>
      </c>
      <c r="H31" s="111">
        <v>32</v>
      </c>
      <c r="I31" s="111">
        <v>2.5</v>
      </c>
      <c r="J31" s="111">
        <v>102</v>
      </c>
      <c r="K31" s="111">
        <v>1.1</v>
      </c>
      <c r="L31" s="111">
        <f t="shared" si="0"/>
        <v>35.2</v>
      </c>
      <c r="M31" s="111">
        <f t="shared" si="1"/>
        <v>2464</v>
      </c>
      <c r="N31" s="128"/>
      <c r="O31" s="128"/>
      <c r="P31" s="128"/>
      <c r="Q31" s="128"/>
      <c r="R31" s="128"/>
      <c r="S31" s="146"/>
      <c r="T31" s="145"/>
    </row>
    <row r="32" s="92" customFormat="1" ht="91.5" customHeight="1" spans="1:20">
      <c r="A32" s="104"/>
      <c r="B32" s="108" t="s">
        <v>330</v>
      </c>
      <c r="C32" s="111" t="s">
        <v>331</v>
      </c>
      <c r="D32" s="108" t="s">
        <v>332</v>
      </c>
      <c r="E32" s="111" t="s">
        <v>29</v>
      </c>
      <c r="F32" s="108" t="s">
        <v>335</v>
      </c>
      <c r="G32" s="111" t="s">
        <v>326</v>
      </c>
      <c r="H32" s="111">
        <v>32</v>
      </c>
      <c r="I32" s="111">
        <v>2.5</v>
      </c>
      <c r="J32" s="111">
        <v>104</v>
      </c>
      <c r="K32" s="111">
        <v>1.1</v>
      </c>
      <c r="L32" s="111">
        <f t="shared" si="0"/>
        <v>35.2</v>
      </c>
      <c r="M32" s="111">
        <f t="shared" si="1"/>
        <v>2464</v>
      </c>
      <c r="N32" s="129"/>
      <c r="O32" s="129"/>
      <c r="P32" s="129"/>
      <c r="Q32" s="129"/>
      <c r="R32" s="129"/>
      <c r="S32" s="139"/>
      <c r="T32" s="145"/>
    </row>
    <row r="33" s="92" customFormat="1" ht="147" customHeight="1" spans="1:20">
      <c r="A33" s="99" t="s">
        <v>20</v>
      </c>
      <c r="B33" s="108" t="s">
        <v>139</v>
      </c>
      <c r="C33" s="111" t="s">
        <v>336</v>
      </c>
      <c r="D33" s="108" t="s">
        <v>141</v>
      </c>
      <c r="E33" s="111" t="s">
        <v>25</v>
      </c>
      <c r="F33" s="108" t="s">
        <v>337</v>
      </c>
      <c r="G33" s="111" t="s">
        <v>326</v>
      </c>
      <c r="H33" s="111">
        <v>32</v>
      </c>
      <c r="I33" s="111">
        <v>2</v>
      </c>
      <c r="J33" s="111">
        <v>132</v>
      </c>
      <c r="K33" s="111">
        <v>1.2</v>
      </c>
      <c r="L33" s="111">
        <f t="shared" si="0"/>
        <v>38.4</v>
      </c>
      <c r="M33" s="111">
        <f t="shared" si="1"/>
        <v>2688</v>
      </c>
      <c r="N33" s="111">
        <v>0</v>
      </c>
      <c r="O33" s="111">
        <v>0</v>
      </c>
      <c r="P33" s="111">
        <v>0</v>
      </c>
      <c r="Q33" s="111">
        <f>M33</f>
        <v>2688</v>
      </c>
      <c r="R33" s="111"/>
      <c r="S33" s="144" t="s">
        <v>321</v>
      </c>
      <c r="T33" s="145">
        <f>L33*30</f>
        <v>1152</v>
      </c>
    </row>
    <row r="34" customHeight="1" spans="20:20">
      <c r="T34" s="136"/>
    </row>
    <row r="35" customHeight="1" spans="1:20">
      <c r="A35" s="113" t="s">
        <v>20</v>
      </c>
      <c r="B35" s="114" t="s">
        <v>265</v>
      </c>
      <c r="C35" s="115" t="s">
        <v>338</v>
      </c>
      <c r="D35" s="115" t="s">
        <v>339</v>
      </c>
      <c r="E35" s="115" t="s">
        <v>25</v>
      </c>
      <c r="F35" s="115" t="s">
        <v>340</v>
      </c>
      <c r="G35" s="115" t="s">
        <v>91</v>
      </c>
      <c r="H35" s="116">
        <v>28</v>
      </c>
      <c r="I35" s="115">
        <v>4</v>
      </c>
      <c r="J35" s="115">
        <v>105</v>
      </c>
      <c r="K35" s="115">
        <v>1.1</v>
      </c>
      <c r="L35" s="115">
        <v>30.8</v>
      </c>
      <c r="M35" s="115">
        <v>2156</v>
      </c>
      <c r="N35" s="130">
        <v>1</v>
      </c>
      <c r="O35" s="130">
        <v>6</v>
      </c>
      <c r="P35" s="130">
        <v>720</v>
      </c>
      <c r="Q35" s="130">
        <v>7188</v>
      </c>
      <c r="R35" s="130"/>
      <c r="S35" s="147" t="s">
        <v>341</v>
      </c>
      <c r="T35" s="136">
        <f>(L35+L36+L37)*30</f>
        <v>2772</v>
      </c>
    </row>
    <row r="36" customHeight="1" spans="1:20">
      <c r="A36" s="117"/>
      <c r="B36" s="114" t="s">
        <v>265</v>
      </c>
      <c r="C36" s="115" t="s">
        <v>338</v>
      </c>
      <c r="D36" s="115" t="s">
        <v>339</v>
      </c>
      <c r="E36" s="115" t="s">
        <v>27</v>
      </c>
      <c r="F36" s="115" t="s">
        <v>342</v>
      </c>
      <c r="G36" s="115" t="s">
        <v>91</v>
      </c>
      <c r="H36" s="116">
        <v>28</v>
      </c>
      <c r="I36" s="115">
        <v>4</v>
      </c>
      <c r="J36" s="115">
        <v>100</v>
      </c>
      <c r="K36" s="115">
        <v>1.1</v>
      </c>
      <c r="L36" s="115">
        <v>30.8</v>
      </c>
      <c r="M36" s="115">
        <v>2156</v>
      </c>
      <c r="N36" s="131"/>
      <c r="O36" s="131"/>
      <c r="P36" s="131"/>
      <c r="Q36" s="131"/>
      <c r="R36" s="131"/>
      <c r="S36" s="148"/>
      <c r="T36" s="136"/>
    </row>
    <row r="37" customHeight="1" spans="1:20">
      <c r="A37" s="118"/>
      <c r="B37" s="114" t="s">
        <v>265</v>
      </c>
      <c r="C37" s="115" t="s">
        <v>338</v>
      </c>
      <c r="D37" s="115" t="s">
        <v>339</v>
      </c>
      <c r="E37" s="115" t="s">
        <v>29</v>
      </c>
      <c r="F37" s="115" t="s">
        <v>343</v>
      </c>
      <c r="G37" s="115" t="s">
        <v>91</v>
      </c>
      <c r="H37" s="116">
        <v>28</v>
      </c>
      <c r="I37" s="115">
        <v>4</v>
      </c>
      <c r="J37" s="115">
        <v>102</v>
      </c>
      <c r="K37" s="115">
        <v>1.1</v>
      </c>
      <c r="L37" s="115">
        <v>30.8</v>
      </c>
      <c r="M37" s="115">
        <v>2156</v>
      </c>
      <c r="N37" s="132"/>
      <c r="O37" s="132"/>
      <c r="P37" s="132"/>
      <c r="Q37" s="132"/>
      <c r="R37" s="132"/>
      <c r="S37" s="149"/>
      <c r="T37" s="136"/>
    </row>
    <row r="38" customHeight="1" spans="1:20">
      <c r="A38" s="113" t="s">
        <v>20</v>
      </c>
      <c r="B38" s="114" t="s">
        <v>202</v>
      </c>
      <c r="C38" s="115" t="s">
        <v>338</v>
      </c>
      <c r="D38" s="115" t="s">
        <v>339</v>
      </c>
      <c r="E38" s="115" t="s">
        <v>25</v>
      </c>
      <c r="F38" s="115" t="s">
        <v>340</v>
      </c>
      <c r="G38" s="115" t="s">
        <v>91</v>
      </c>
      <c r="H38" s="116">
        <v>24</v>
      </c>
      <c r="I38" s="115">
        <v>4</v>
      </c>
      <c r="J38" s="115">
        <v>105</v>
      </c>
      <c r="K38" s="115">
        <v>1.1</v>
      </c>
      <c r="L38" s="115">
        <v>26.4</v>
      </c>
      <c r="M38" s="115">
        <v>1848</v>
      </c>
      <c r="N38" s="130">
        <v>1</v>
      </c>
      <c r="O38" s="130">
        <v>2</v>
      </c>
      <c r="P38" s="130">
        <v>240</v>
      </c>
      <c r="Q38" s="130">
        <v>5784</v>
      </c>
      <c r="R38" s="130"/>
      <c r="S38" s="147" t="s">
        <v>344</v>
      </c>
      <c r="T38" s="136">
        <f>(L38+L39+L40)*30</f>
        <v>2376</v>
      </c>
    </row>
    <row r="39" customHeight="1" spans="1:20">
      <c r="A39" s="117"/>
      <c r="B39" s="114" t="s">
        <v>202</v>
      </c>
      <c r="C39" s="115" t="s">
        <v>338</v>
      </c>
      <c r="D39" s="115" t="s">
        <v>339</v>
      </c>
      <c r="E39" s="115" t="s">
        <v>27</v>
      </c>
      <c r="F39" s="115" t="s">
        <v>342</v>
      </c>
      <c r="G39" s="115" t="s">
        <v>91</v>
      </c>
      <c r="H39" s="116">
        <v>24</v>
      </c>
      <c r="I39" s="115">
        <v>4</v>
      </c>
      <c r="J39" s="115">
        <v>100</v>
      </c>
      <c r="K39" s="115">
        <v>1.1</v>
      </c>
      <c r="L39" s="115">
        <v>26.4</v>
      </c>
      <c r="M39" s="115">
        <v>1848</v>
      </c>
      <c r="N39" s="131"/>
      <c r="O39" s="131"/>
      <c r="P39" s="131"/>
      <c r="Q39" s="131"/>
      <c r="R39" s="131"/>
      <c r="S39" s="148"/>
      <c r="T39" s="136"/>
    </row>
    <row r="40" customHeight="1" spans="1:20">
      <c r="A40" s="118"/>
      <c r="B40" s="114" t="s">
        <v>202</v>
      </c>
      <c r="C40" s="115" t="s">
        <v>338</v>
      </c>
      <c r="D40" s="115" t="s">
        <v>339</v>
      </c>
      <c r="E40" s="115" t="s">
        <v>29</v>
      </c>
      <c r="F40" s="115" t="s">
        <v>343</v>
      </c>
      <c r="G40" s="115" t="s">
        <v>91</v>
      </c>
      <c r="H40" s="116">
        <v>24</v>
      </c>
      <c r="I40" s="115">
        <v>4</v>
      </c>
      <c r="J40" s="115">
        <v>102</v>
      </c>
      <c r="K40" s="115">
        <v>1.1</v>
      </c>
      <c r="L40" s="115">
        <v>26.4</v>
      </c>
      <c r="M40" s="115">
        <v>1848</v>
      </c>
      <c r="N40" s="132"/>
      <c r="O40" s="132"/>
      <c r="P40" s="132"/>
      <c r="Q40" s="132"/>
      <c r="R40" s="132"/>
      <c r="S40" s="149"/>
      <c r="T40" s="136"/>
    </row>
    <row r="41" customHeight="1" spans="1:20">
      <c r="A41" s="113" t="s">
        <v>20</v>
      </c>
      <c r="B41" s="114" t="s">
        <v>268</v>
      </c>
      <c r="C41" s="115" t="s">
        <v>345</v>
      </c>
      <c r="D41" s="115" t="s">
        <v>346</v>
      </c>
      <c r="E41" s="115" t="s">
        <v>25</v>
      </c>
      <c r="F41" s="115" t="s">
        <v>343</v>
      </c>
      <c r="G41" s="115" t="s">
        <v>91</v>
      </c>
      <c r="H41" s="116">
        <v>40</v>
      </c>
      <c r="I41" s="115">
        <v>4</v>
      </c>
      <c r="J41" s="115">
        <v>111</v>
      </c>
      <c r="K41" s="115">
        <v>1.1</v>
      </c>
      <c r="L41" s="115">
        <v>44</v>
      </c>
      <c r="M41" s="115">
        <v>3080</v>
      </c>
      <c r="N41" s="130">
        <v>1</v>
      </c>
      <c r="O41" s="130">
        <v>10</v>
      </c>
      <c r="P41" s="130">
        <v>1200</v>
      </c>
      <c r="Q41" s="130">
        <v>10440</v>
      </c>
      <c r="R41" s="130"/>
      <c r="S41" s="150" t="s">
        <v>347</v>
      </c>
      <c r="T41" s="136">
        <f>(L41+L42+L43)*30</f>
        <v>3960</v>
      </c>
    </row>
    <row r="42" customHeight="1" spans="1:20">
      <c r="A42" s="117"/>
      <c r="B42" s="114" t="s">
        <v>268</v>
      </c>
      <c r="C42" s="115" t="s">
        <v>345</v>
      </c>
      <c r="D42" s="115" t="s">
        <v>346</v>
      </c>
      <c r="E42" s="115" t="s">
        <v>27</v>
      </c>
      <c r="F42" s="115" t="s">
        <v>342</v>
      </c>
      <c r="G42" s="115" t="s">
        <v>91</v>
      </c>
      <c r="H42" s="116">
        <v>40</v>
      </c>
      <c r="I42" s="115">
        <v>4</v>
      </c>
      <c r="J42" s="115">
        <v>103</v>
      </c>
      <c r="K42" s="115">
        <v>1.1</v>
      </c>
      <c r="L42" s="115">
        <v>44</v>
      </c>
      <c r="M42" s="115">
        <v>3080</v>
      </c>
      <c r="N42" s="131"/>
      <c r="O42" s="131"/>
      <c r="P42" s="131"/>
      <c r="Q42" s="131"/>
      <c r="R42" s="131"/>
      <c r="S42" s="151"/>
      <c r="T42" s="136"/>
    </row>
    <row r="43" customHeight="1" spans="1:20">
      <c r="A43" s="118"/>
      <c r="B43" s="114" t="s">
        <v>268</v>
      </c>
      <c r="C43" s="115" t="s">
        <v>345</v>
      </c>
      <c r="D43" s="115" t="s">
        <v>346</v>
      </c>
      <c r="E43" s="115" t="s">
        <v>29</v>
      </c>
      <c r="F43" s="115" t="s">
        <v>100</v>
      </c>
      <c r="G43" s="115" t="s">
        <v>91</v>
      </c>
      <c r="H43" s="116">
        <v>40</v>
      </c>
      <c r="I43" s="115">
        <v>4</v>
      </c>
      <c r="J43" s="115">
        <v>100</v>
      </c>
      <c r="K43" s="115">
        <v>1.1</v>
      </c>
      <c r="L43" s="115">
        <v>44</v>
      </c>
      <c r="M43" s="115">
        <v>3080</v>
      </c>
      <c r="N43" s="132"/>
      <c r="O43" s="132"/>
      <c r="P43" s="132"/>
      <c r="Q43" s="132"/>
      <c r="R43" s="132"/>
      <c r="S43" s="152"/>
      <c r="T43" s="136"/>
    </row>
    <row r="44" customHeight="1" spans="1:20">
      <c r="A44" s="113" t="s">
        <v>20</v>
      </c>
      <c r="B44" s="114" t="s">
        <v>215</v>
      </c>
      <c r="C44" s="115" t="s">
        <v>345</v>
      </c>
      <c r="D44" s="115" t="s">
        <v>346</v>
      </c>
      <c r="E44" s="115" t="s">
        <v>25</v>
      </c>
      <c r="F44" s="115" t="s">
        <v>343</v>
      </c>
      <c r="G44" s="115" t="s">
        <v>91</v>
      </c>
      <c r="H44" s="116">
        <v>16</v>
      </c>
      <c r="I44" s="115">
        <v>4</v>
      </c>
      <c r="J44" s="115">
        <v>111</v>
      </c>
      <c r="K44" s="115">
        <v>1.1</v>
      </c>
      <c r="L44" s="115">
        <v>17.6</v>
      </c>
      <c r="M44" s="115">
        <v>1232</v>
      </c>
      <c r="N44" s="130">
        <v>1</v>
      </c>
      <c r="O44" s="130">
        <v>4</v>
      </c>
      <c r="P44" s="130">
        <v>480</v>
      </c>
      <c r="Q44" s="130">
        <v>4176</v>
      </c>
      <c r="R44" s="130"/>
      <c r="S44" s="150" t="s">
        <v>348</v>
      </c>
      <c r="T44" s="136">
        <f>(L44+L45+L46)*30</f>
        <v>1584</v>
      </c>
    </row>
    <row r="45" customHeight="1" spans="1:20">
      <c r="A45" s="117"/>
      <c r="B45" s="114" t="s">
        <v>215</v>
      </c>
      <c r="C45" s="115" t="s">
        <v>345</v>
      </c>
      <c r="D45" s="115" t="s">
        <v>346</v>
      </c>
      <c r="E45" s="115" t="s">
        <v>27</v>
      </c>
      <c r="F45" s="115" t="s">
        <v>342</v>
      </c>
      <c r="G45" s="115" t="s">
        <v>91</v>
      </c>
      <c r="H45" s="116">
        <v>16</v>
      </c>
      <c r="I45" s="115">
        <v>4</v>
      </c>
      <c r="J45" s="115">
        <v>103</v>
      </c>
      <c r="K45" s="115">
        <v>1.1</v>
      </c>
      <c r="L45" s="115">
        <v>17.6</v>
      </c>
      <c r="M45" s="115">
        <v>1232</v>
      </c>
      <c r="N45" s="131"/>
      <c r="O45" s="131"/>
      <c r="P45" s="131"/>
      <c r="Q45" s="131"/>
      <c r="R45" s="131"/>
      <c r="S45" s="151"/>
      <c r="T45" s="136"/>
    </row>
    <row r="46" customHeight="1" spans="1:20">
      <c r="A46" s="118"/>
      <c r="B46" s="114" t="s">
        <v>215</v>
      </c>
      <c r="C46" s="115" t="s">
        <v>345</v>
      </c>
      <c r="D46" s="115" t="s">
        <v>346</v>
      </c>
      <c r="E46" s="115" t="s">
        <v>29</v>
      </c>
      <c r="F46" s="115" t="s">
        <v>100</v>
      </c>
      <c r="G46" s="115" t="s">
        <v>91</v>
      </c>
      <c r="H46" s="116">
        <v>16</v>
      </c>
      <c r="I46" s="115">
        <v>4</v>
      </c>
      <c r="J46" s="115">
        <v>100</v>
      </c>
      <c r="K46" s="115">
        <v>1.1</v>
      </c>
      <c r="L46" s="115">
        <v>17.6</v>
      </c>
      <c r="M46" s="115">
        <v>1232</v>
      </c>
      <c r="N46" s="132"/>
      <c r="O46" s="132"/>
      <c r="P46" s="132"/>
      <c r="Q46" s="132"/>
      <c r="R46" s="132"/>
      <c r="S46" s="152"/>
      <c r="T46" s="136"/>
    </row>
    <row r="47" customHeight="1" spans="1:20">
      <c r="A47" s="113" t="s">
        <v>20</v>
      </c>
      <c r="B47" s="116" t="s">
        <v>235</v>
      </c>
      <c r="C47" s="115" t="s">
        <v>349</v>
      </c>
      <c r="D47" s="115" t="s">
        <v>350</v>
      </c>
      <c r="E47" s="115" t="s">
        <v>25</v>
      </c>
      <c r="F47" s="115" t="s">
        <v>343</v>
      </c>
      <c r="G47" s="115" t="s">
        <v>91</v>
      </c>
      <c r="H47" s="116">
        <v>24</v>
      </c>
      <c r="I47" s="115">
        <v>2</v>
      </c>
      <c r="J47" s="115">
        <v>96</v>
      </c>
      <c r="K47" s="115">
        <v>1.1</v>
      </c>
      <c r="L47" s="115">
        <v>26.4</v>
      </c>
      <c r="M47" s="115">
        <v>1848</v>
      </c>
      <c r="N47" s="130">
        <v>1</v>
      </c>
      <c r="O47" s="130">
        <v>3</v>
      </c>
      <c r="P47" s="130">
        <v>360</v>
      </c>
      <c r="Q47" s="130">
        <v>6954</v>
      </c>
      <c r="R47" s="130"/>
      <c r="S47" s="153" t="s">
        <v>351</v>
      </c>
      <c r="T47" s="136">
        <f>(L47+L48+L49+L50)*30</f>
        <v>2826</v>
      </c>
    </row>
    <row r="48" customHeight="1" spans="1:20">
      <c r="A48" s="117"/>
      <c r="B48" s="116" t="s">
        <v>235</v>
      </c>
      <c r="C48" s="115" t="s">
        <v>349</v>
      </c>
      <c r="D48" s="115" t="s">
        <v>350</v>
      </c>
      <c r="E48" s="115" t="s">
        <v>27</v>
      </c>
      <c r="F48" s="115" t="s">
        <v>342</v>
      </c>
      <c r="G48" s="115" t="s">
        <v>91</v>
      </c>
      <c r="H48" s="116">
        <v>24</v>
      </c>
      <c r="I48" s="115">
        <v>2</v>
      </c>
      <c r="J48" s="115">
        <v>99</v>
      </c>
      <c r="K48" s="115">
        <v>1.1</v>
      </c>
      <c r="L48" s="115">
        <v>26.4</v>
      </c>
      <c r="M48" s="115">
        <v>1848</v>
      </c>
      <c r="N48" s="131"/>
      <c r="O48" s="131"/>
      <c r="P48" s="131"/>
      <c r="Q48" s="131"/>
      <c r="R48" s="131"/>
      <c r="S48" s="154"/>
      <c r="T48" s="136"/>
    </row>
    <row r="49" customHeight="1" spans="1:20">
      <c r="A49" s="117"/>
      <c r="B49" s="116" t="s">
        <v>235</v>
      </c>
      <c r="C49" s="115" t="s">
        <v>349</v>
      </c>
      <c r="D49" s="115" t="s">
        <v>350</v>
      </c>
      <c r="E49" s="115" t="s">
        <v>29</v>
      </c>
      <c r="F49" s="115" t="s">
        <v>100</v>
      </c>
      <c r="G49" s="115" t="s">
        <v>91</v>
      </c>
      <c r="H49" s="116">
        <v>24</v>
      </c>
      <c r="I49" s="115">
        <v>2</v>
      </c>
      <c r="J49" s="115">
        <v>93</v>
      </c>
      <c r="K49" s="115">
        <v>1.1</v>
      </c>
      <c r="L49" s="115">
        <v>26.4</v>
      </c>
      <c r="M49" s="115">
        <v>1848</v>
      </c>
      <c r="N49" s="131"/>
      <c r="O49" s="131"/>
      <c r="P49" s="131"/>
      <c r="Q49" s="131"/>
      <c r="R49" s="131"/>
      <c r="S49" s="154"/>
      <c r="T49" s="136"/>
    </row>
    <row r="50" customHeight="1" spans="1:20">
      <c r="A50" s="118"/>
      <c r="B50" s="116" t="s">
        <v>235</v>
      </c>
      <c r="C50" s="115" t="s">
        <v>349</v>
      </c>
      <c r="D50" s="115" t="s">
        <v>350</v>
      </c>
      <c r="E50" s="115" t="s">
        <v>53</v>
      </c>
      <c r="F50" s="115" t="s">
        <v>352</v>
      </c>
      <c r="G50" s="115" t="s">
        <v>91</v>
      </c>
      <c r="H50" s="116">
        <v>15</v>
      </c>
      <c r="I50" s="115">
        <v>2</v>
      </c>
      <c r="J50" s="115">
        <v>37</v>
      </c>
      <c r="K50" s="115">
        <v>1</v>
      </c>
      <c r="L50" s="115">
        <v>15</v>
      </c>
      <c r="M50" s="115">
        <v>1050</v>
      </c>
      <c r="N50" s="132"/>
      <c r="O50" s="132"/>
      <c r="P50" s="132"/>
      <c r="Q50" s="132"/>
      <c r="R50" s="132"/>
      <c r="S50" s="155"/>
      <c r="T50" s="136"/>
    </row>
    <row r="51" customHeight="1" spans="1:20">
      <c r="A51" s="113" t="s">
        <v>20</v>
      </c>
      <c r="B51" s="116" t="s">
        <v>353</v>
      </c>
      <c r="C51" s="115" t="s">
        <v>354</v>
      </c>
      <c r="D51" s="115" t="s">
        <v>355</v>
      </c>
      <c r="E51" s="115" t="s">
        <v>25</v>
      </c>
      <c r="F51" s="115" t="s">
        <v>356</v>
      </c>
      <c r="G51" s="115" t="s">
        <v>91</v>
      </c>
      <c r="H51" s="116">
        <v>52</v>
      </c>
      <c r="I51" s="115">
        <v>4</v>
      </c>
      <c r="J51" s="115">
        <v>162</v>
      </c>
      <c r="K51" s="115">
        <v>1.2</v>
      </c>
      <c r="L51" s="115">
        <v>62.4</v>
      </c>
      <c r="M51" s="115">
        <v>4368</v>
      </c>
      <c r="N51" s="130">
        <v>1</v>
      </c>
      <c r="O51" s="130">
        <v>3</v>
      </c>
      <c r="P51" s="130">
        <v>360</v>
      </c>
      <c r="Q51" s="130">
        <v>9096</v>
      </c>
      <c r="R51" s="130"/>
      <c r="S51" s="156" t="s">
        <v>357</v>
      </c>
      <c r="T51" s="136">
        <f>(L51+L52)*30</f>
        <v>3744</v>
      </c>
    </row>
    <row r="52" customHeight="1" spans="1:20">
      <c r="A52" s="118"/>
      <c r="B52" s="116" t="s">
        <v>353</v>
      </c>
      <c r="C52" s="115" t="s">
        <v>354</v>
      </c>
      <c r="D52" s="115" t="s">
        <v>355</v>
      </c>
      <c r="E52" s="115" t="s">
        <v>27</v>
      </c>
      <c r="F52" s="115" t="s">
        <v>358</v>
      </c>
      <c r="G52" s="115" t="s">
        <v>91</v>
      </c>
      <c r="H52" s="116">
        <v>52</v>
      </c>
      <c r="I52" s="115">
        <v>4</v>
      </c>
      <c r="J52" s="115">
        <v>160</v>
      </c>
      <c r="K52" s="115">
        <v>1.2</v>
      </c>
      <c r="L52" s="115">
        <v>62.4</v>
      </c>
      <c r="M52" s="115">
        <v>4368</v>
      </c>
      <c r="N52" s="132"/>
      <c r="O52" s="132"/>
      <c r="P52" s="132"/>
      <c r="Q52" s="132"/>
      <c r="R52" s="132"/>
      <c r="S52" s="157"/>
      <c r="T52" s="136"/>
    </row>
    <row r="53" customHeight="1" spans="1:20">
      <c r="A53" s="113" t="s">
        <v>20</v>
      </c>
      <c r="B53" s="114" t="s">
        <v>282</v>
      </c>
      <c r="C53" s="115" t="s">
        <v>359</v>
      </c>
      <c r="D53" s="115" t="s">
        <v>360</v>
      </c>
      <c r="E53" s="115" t="s">
        <v>25</v>
      </c>
      <c r="F53" s="115" t="s">
        <v>358</v>
      </c>
      <c r="G53" s="115" t="s">
        <v>91</v>
      </c>
      <c r="H53" s="116">
        <v>24</v>
      </c>
      <c r="I53" s="115">
        <v>4</v>
      </c>
      <c r="J53" s="115">
        <v>151</v>
      </c>
      <c r="K53" s="115">
        <v>1.2</v>
      </c>
      <c r="L53" s="115">
        <v>28.8</v>
      </c>
      <c r="M53" s="115">
        <v>2016</v>
      </c>
      <c r="N53" s="130">
        <v>1</v>
      </c>
      <c r="O53" s="130">
        <v>6</v>
      </c>
      <c r="P53" s="130">
        <v>720</v>
      </c>
      <c r="Q53" s="130">
        <v>4752</v>
      </c>
      <c r="R53" s="130"/>
      <c r="S53" s="153" t="s">
        <v>361</v>
      </c>
      <c r="T53" s="136">
        <f>(L53+L54)*30</f>
        <v>1728</v>
      </c>
    </row>
    <row r="54" customHeight="1" spans="1:20">
      <c r="A54" s="118"/>
      <c r="B54" s="114" t="s">
        <v>282</v>
      </c>
      <c r="C54" s="115" t="s">
        <v>359</v>
      </c>
      <c r="D54" s="115" t="s">
        <v>360</v>
      </c>
      <c r="E54" s="115" t="s">
        <v>27</v>
      </c>
      <c r="F54" s="115" t="s">
        <v>356</v>
      </c>
      <c r="G54" s="115" t="s">
        <v>91</v>
      </c>
      <c r="H54" s="116">
        <v>24</v>
      </c>
      <c r="I54" s="115">
        <v>4</v>
      </c>
      <c r="J54" s="115">
        <v>157</v>
      </c>
      <c r="K54" s="115">
        <v>1.2</v>
      </c>
      <c r="L54" s="115">
        <v>28.8</v>
      </c>
      <c r="M54" s="115">
        <v>2016</v>
      </c>
      <c r="N54" s="132"/>
      <c r="O54" s="132"/>
      <c r="P54" s="132"/>
      <c r="Q54" s="132"/>
      <c r="R54" s="132"/>
      <c r="S54" s="155"/>
      <c r="T54" s="136"/>
    </row>
    <row r="55" customHeight="1" spans="1:20">
      <c r="A55" s="113" t="s">
        <v>20</v>
      </c>
      <c r="B55" s="114" t="s">
        <v>259</v>
      </c>
      <c r="C55" s="115" t="s">
        <v>362</v>
      </c>
      <c r="D55" s="115" t="s">
        <v>363</v>
      </c>
      <c r="E55" s="115" t="s">
        <v>25</v>
      </c>
      <c r="F55" s="115" t="s">
        <v>343</v>
      </c>
      <c r="G55" s="115" t="s">
        <v>91</v>
      </c>
      <c r="H55" s="116">
        <v>12</v>
      </c>
      <c r="I55" s="115">
        <v>4</v>
      </c>
      <c r="J55" s="115">
        <v>102</v>
      </c>
      <c r="K55" s="115">
        <v>1.1</v>
      </c>
      <c r="L55" s="115">
        <v>13.2</v>
      </c>
      <c r="M55" s="115">
        <v>924</v>
      </c>
      <c r="N55" s="130">
        <v>0</v>
      </c>
      <c r="O55" s="130">
        <v>0</v>
      </c>
      <c r="P55" s="130">
        <v>0</v>
      </c>
      <c r="Q55" s="130">
        <v>3465</v>
      </c>
      <c r="R55" s="130"/>
      <c r="S55" s="153"/>
      <c r="T55" s="136">
        <f>(L55+L56+L57+L58)*30</f>
        <v>1485</v>
      </c>
    </row>
    <row r="56" customHeight="1" spans="1:20">
      <c r="A56" s="117"/>
      <c r="B56" s="114" t="s">
        <v>259</v>
      </c>
      <c r="C56" s="115" t="s">
        <v>362</v>
      </c>
      <c r="D56" s="115" t="s">
        <v>363</v>
      </c>
      <c r="E56" s="115" t="s">
        <v>27</v>
      </c>
      <c r="F56" s="115" t="s">
        <v>342</v>
      </c>
      <c r="G56" s="115" t="s">
        <v>91</v>
      </c>
      <c r="H56" s="116">
        <v>12</v>
      </c>
      <c r="I56" s="115">
        <v>4</v>
      </c>
      <c r="J56" s="115">
        <v>99</v>
      </c>
      <c r="K56" s="115">
        <v>1.1</v>
      </c>
      <c r="L56" s="115">
        <v>13.2</v>
      </c>
      <c r="M56" s="115">
        <v>924</v>
      </c>
      <c r="N56" s="131"/>
      <c r="O56" s="131"/>
      <c r="P56" s="131"/>
      <c r="Q56" s="131"/>
      <c r="R56" s="131"/>
      <c r="S56" s="154"/>
      <c r="T56" s="136"/>
    </row>
    <row r="57" customHeight="1" spans="1:20">
      <c r="A57" s="117"/>
      <c r="B57" s="114" t="s">
        <v>259</v>
      </c>
      <c r="C57" s="115" t="s">
        <v>362</v>
      </c>
      <c r="D57" s="115" t="s">
        <v>363</v>
      </c>
      <c r="E57" s="115" t="s">
        <v>29</v>
      </c>
      <c r="F57" s="115" t="s">
        <v>100</v>
      </c>
      <c r="G57" s="115" t="s">
        <v>91</v>
      </c>
      <c r="H57" s="116">
        <v>12</v>
      </c>
      <c r="I57" s="115">
        <v>4</v>
      </c>
      <c r="J57" s="115">
        <v>93</v>
      </c>
      <c r="K57" s="115">
        <v>1.1</v>
      </c>
      <c r="L57" s="115">
        <v>13.2</v>
      </c>
      <c r="M57" s="115">
        <v>924</v>
      </c>
      <c r="N57" s="131"/>
      <c r="O57" s="131"/>
      <c r="P57" s="131"/>
      <c r="Q57" s="131"/>
      <c r="R57" s="131"/>
      <c r="S57" s="154"/>
      <c r="T57" s="136"/>
    </row>
    <row r="58" customHeight="1" spans="1:20">
      <c r="A58" s="118"/>
      <c r="B58" s="114" t="s">
        <v>259</v>
      </c>
      <c r="C58" s="115" t="s">
        <v>362</v>
      </c>
      <c r="D58" s="115" t="s">
        <v>363</v>
      </c>
      <c r="E58" s="115" t="s">
        <v>53</v>
      </c>
      <c r="F58" s="115" t="s">
        <v>352</v>
      </c>
      <c r="G58" s="115" t="s">
        <v>91</v>
      </c>
      <c r="H58" s="116">
        <v>9</v>
      </c>
      <c r="I58" s="115">
        <v>4</v>
      </c>
      <c r="J58" s="115">
        <v>74</v>
      </c>
      <c r="K58" s="115">
        <v>1.1</v>
      </c>
      <c r="L58" s="115">
        <v>9.9</v>
      </c>
      <c r="M58" s="115">
        <v>693</v>
      </c>
      <c r="N58" s="132"/>
      <c r="O58" s="132"/>
      <c r="P58" s="132"/>
      <c r="Q58" s="132"/>
      <c r="R58" s="132"/>
      <c r="S58" s="155"/>
      <c r="T58" s="136"/>
    </row>
    <row r="59" customHeight="1" spans="1:20">
      <c r="A59" s="113" t="s">
        <v>20</v>
      </c>
      <c r="B59" s="114" t="s">
        <v>283</v>
      </c>
      <c r="C59" s="115" t="s">
        <v>359</v>
      </c>
      <c r="D59" s="115" t="s">
        <v>360</v>
      </c>
      <c r="E59" s="115" t="s">
        <v>25</v>
      </c>
      <c r="F59" s="115" t="s">
        <v>358</v>
      </c>
      <c r="G59" s="115" t="s">
        <v>91</v>
      </c>
      <c r="H59" s="116">
        <v>28</v>
      </c>
      <c r="I59" s="115">
        <v>4</v>
      </c>
      <c r="J59" s="115">
        <v>151</v>
      </c>
      <c r="K59" s="115">
        <v>1.2</v>
      </c>
      <c r="L59" s="115">
        <v>33.6</v>
      </c>
      <c r="M59" s="115">
        <v>2352</v>
      </c>
      <c r="N59" s="130">
        <v>1</v>
      </c>
      <c r="O59" s="130">
        <v>3</v>
      </c>
      <c r="P59" s="130">
        <v>360</v>
      </c>
      <c r="Q59" s="130">
        <v>5064</v>
      </c>
      <c r="R59" s="130"/>
      <c r="S59" s="153" t="s">
        <v>364</v>
      </c>
      <c r="T59" s="136">
        <f>(L59+L60)*30</f>
        <v>2016</v>
      </c>
    </row>
    <row r="60" customHeight="1" spans="1:20">
      <c r="A60" s="118"/>
      <c r="B60" s="114" t="s">
        <v>283</v>
      </c>
      <c r="C60" s="115" t="s">
        <v>359</v>
      </c>
      <c r="D60" s="115" t="s">
        <v>360</v>
      </c>
      <c r="E60" s="115" t="s">
        <v>27</v>
      </c>
      <c r="F60" s="115" t="s">
        <v>356</v>
      </c>
      <c r="G60" s="115" t="s">
        <v>91</v>
      </c>
      <c r="H60" s="116">
        <v>28</v>
      </c>
      <c r="I60" s="115">
        <v>4</v>
      </c>
      <c r="J60" s="115">
        <v>157</v>
      </c>
      <c r="K60" s="115">
        <v>1.2</v>
      </c>
      <c r="L60" s="115">
        <v>33.6</v>
      </c>
      <c r="M60" s="115">
        <v>2352</v>
      </c>
      <c r="N60" s="132"/>
      <c r="O60" s="132"/>
      <c r="P60" s="132"/>
      <c r="Q60" s="132"/>
      <c r="R60" s="132"/>
      <c r="S60" s="155"/>
      <c r="T60" s="136"/>
    </row>
    <row r="61" customHeight="1" spans="1:20">
      <c r="A61" s="119" t="s">
        <v>20</v>
      </c>
      <c r="B61" s="114" t="s">
        <v>52</v>
      </c>
      <c r="C61" s="115" t="s">
        <v>365</v>
      </c>
      <c r="D61" s="115" t="s">
        <v>366</v>
      </c>
      <c r="E61" s="115" t="s">
        <v>25</v>
      </c>
      <c r="F61" s="115" t="s">
        <v>94</v>
      </c>
      <c r="G61" s="115" t="s">
        <v>91</v>
      </c>
      <c r="H61" s="116">
        <v>24</v>
      </c>
      <c r="I61" s="115">
        <v>2</v>
      </c>
      <c r="J61" s="115">
        <v>104</v>
      </c>
      <c r="K61" s="115">
        <v>1.1</v>
      </c>
      <c r="L61" s="115">
        <v>26.4</v>
      </c>
      <c r="M61" s="115">
        <v>1848</v>
      </c>
      <c r="N61" s="115">
        <v>0</v>
      </c>
      <c r="O61" s="115">
        <v>0</v>
      </c>
      <c r="P61" s="115">
        <v>0</v>
      </c>
      <c r="Q61" s="115"/>
      <c r="R61" s="115"/>
      <c r="S61" s="158" t="s">
        <v>367</v>
      </c>
      <c r="T61" s="136">
        <f>L61*30</f>
        <v>792</v>
      </c>
    </row>
    <row r="62" customHeight="1" spans="1:20">
      <c r="A62" s="119" t="s">
        <v>20</v>
      </c>
      <c r="B62" s="116" t="s">
        <v>210</v>
      </c>
      <c r="C62" s="115" t="s">
        <v>368</v>
      </c>
      <c r="D62" s="115" t="s">
        <v>369</v>
      </c>
      <c r="E62" s="115" t="s">
        <v>25</v>
      </c>
      <c r="F62" s="115" t="s">
        <v>94</v>
      </c>
      <c r="G62" s="115" t="s">
        <v>91</v>
      </c>
      <c r="H62" s="116">
        <v>8</v>
      </c>
      <c r="I62" s="115">
        <v>0</v>
      </c>
      <c r="J62" s="115">
        <v>102</v>
      </c>
      <c r="K62" s="115">
        <v>1.1</v>
      </c>
      <c r="L62" s="115">
        <v>8.8</v>
      </c>
      <c r="M62" s="115">
        <v>616</v>
      </c>
      <c r="N62" s="115">
        <v>1</v>
      </c>
      <c r="O62" s="115">
        <v>2</v>
      </c>
      <c r="P62" s="115">
        <v>240</v>
      </c>
      <c r="Q62" s="115">
        <v>856</v>
      </c>
      <c r="R62" s="115"/>
      <c r="S62" s="158" t="s">
        <v>370</v>
      </c>
      <c r="T62" s="136">
        <f>L62*30</f>
        <v>264</v>
      </c>
    </row>
    <row r="63" customHeight="1" spans="1:20">
      <c r="A63" s="113" t="s">
        <v>20</v>
      </c>
      <c r="B63" s="116" t="s">
        <v>371</v>
      </c>
      <c r="C63" s="115" t="s">
        <v>372</v>
      </c>
      <c r="D63" s="115" t="s">
        <v>373</v>
      </c>
      <c r="E63" s="115" t="s">
        <v>25</v>
      </c>
      <c r="F63" s="115" t="s">
        <v>374</v>
      </c>
      <c r="G63" s="115" t="s">
        <v>326</v>
      </c>
      <c r="H63" s="116">
        <v>24</v>
      </c>
      <c r="I63" s="115">
        <v>3</v>
      </c>
      <c r="J63" s="115">
        <v>96</v>
      </c>
      <c r="K63" s="115">
        <v>1.1</v>
      </c>
      <c r="L63" s="115">
        <v>26.4</v>
      </c>
      <c r="M63" s="115">
        <v>1848</v>
      </c>
      <c r="N63" s="130">
        <v>0</v>
      </c>
      <c r="O63" s="130">
        <v>0</v>
      </c>
      <c r="P63" s="130">
        <v>0</v>
      </c>
      <c r="Q63" s="130">
        <v>10472</v>
      </c>
      <c r="R63" s="130"/>
      <c r="S63" s="153"/>
      <c r="T63" s="136">
        <f>(L63+L64+L65+L66+L67+L68)*30</f>
        <v>4488</v>
      </c>
    </row>
    <row r="64" customHeight="1" spans="1:20">
      <c r="A64" s="117"/>
      <c r="B64" s="116" t="s">
        <v>371</v>
      </c>
      <c r="C64" s="115" t="s">
        <v>372</v>
      </c>
      <c r="D64" s="115" t="s">
        <v>373</v>
      </c>
      <c r="E64" s="115" t="s">
        <v>27</v>
      </c>
      <c r="F64" s="115" t="s">
        <v>375</v>
      </c>
      <c r="G64" s="115" t="s">
        <v>326</v>
      </c>
      <c r="H64" s="116">
        <v>24</v>
      </c>
      <c r="I64" s="115">
        <v>3</v>
      </c>
      <c r="J64" s="115">
        <v>93</v>
      </c>
      <c r="K64" s="115">
        <v>1.1</v>
      </c>
      <c r="L64" s="115">
        <v>26.4</v>
      </c>
      <c r="M64" s="115">
        <v>1848</v>
      </c>
      <c r="N64" s="131"/>
      <c r="O64" s="131"/>
      <c r="P64" s="131"/>
      <c r="Q64" s="131"/>
      <c r="R64" s="131"/>
      <c r="S64" s="154"/>
      <c r="T64" s="136"/>
    </row>
    <row r="65" customHeight="1" spans="1:20">
      <c r="A65" s="117"/>
      <c r="B65" s="116" t="s">
        <v>371</v>
      </c>
      <c r="C65" s="115" t="s">
        <v>372</v>
      </c>
      <c r="D65" s="115" t="s">
        <v>373</v>
      </c>
      <c r="E65" s="115" t="s">
        <v>53</v>
      </c>
      <c r="F65" s="115" t="s">
        <v>376</v>
      </c>
      <c r="G65" s="115" t="s">
        <v>326</v>
      </c>
      <c r="H65" s="116">
        <v>24</v>
      </c>
      <c r="I65" s="115">
        <v>3</v>
      </c>
      <c r="J65" s="115">
        <v>96</v>
      </c>
      <c r="K65" s="115">
        <v>1.1</v>
      </c>
      <c r="L65" s="115">
        <v>26.4</v>
      </c>
      <c r="M65" s="115">
        <v>1848</v>
      </c>
      <c r="N65" s="131"/>
      <c r="O65" s="131"/>
      <c r="P65" s="131"/>
      <c r="Q65" s="131"/>
      <c r="R65" s="131"/>
      <c r="S65" s="154"/>
      <c r="T65" s="136"/>
    </row>
    <row r="66" customHeight="1" spans="1:20">
      <c r="A66" s="117"/>
      <c r="B66" s="116" t="s">
        <v>371</v>
      </c>
      <c r="C66" s="115" t="s">
        <v>372</v>
      </c>
      <c r="D66" s="115" t="s">
        <v>373</v>
      </c>
      <c r="E66" s="115" t="s">
        <v>377</v>
      </c>
      <c r="F66" s="115" t="s">
        <v>378</v>
      </c>
      <c r="G66" s="115" t="s">
        <v>326</v>
      </c>
      <c r="H66" s="116">
        <v>16</v>
      </c>
      <c r="I66" s="115">
        <v>3</v>
      </c>
      <c r="J66" s="115">
        <v>106</v>
      </c>
      <c r="K66" s="115">
        <v>1.1</v>
      </c>
      <c r="L66" s="115">
        <v>17.6</v>
      </c>
      <c r="M66" s="115">
        <v>1232</v>
      </c>
      <c r="N66" s="131"/>
      <c r="O66" s="131"/>
      <c r="P66" s="131"/>
      <c r="Q66" s="131"/>
      <c r="R66" s="131"/>
      <c r="S66" s="154"/>
      <c r="T66" s="136"/>
    </row>
    <row r="67" customHeight="1" spans="1:20">
      <c r="A67" s="117"/>
      <c r="B67" s="116" t="s">
        <v>371</v>
      </c>
      <c r="C67" s="115" t="s">
        <v>379</v>
      </c>
      <c r="D67" s="115" t="s">
        <v>380</v>
      </c>
      <c r="E67" s="115" t="s">
        <v>25</v>
      </c>
      <c r="F67" s="115" t="s">
        <v>381</v>
      </c>
      <c r="G67" s="115" t="s">
        <v>91</v>
      </c>
      <c r="H67" s="116">
        <v>24</v>
      </c>
      <c r="I67" s="115">
        <v>3</v>
      </c>
      <c r="J67" s="115">
        <v>76</v>
      </c>
      <c r="K67" s="115">
        <v>1.1</v>
      </c>
      <c r="L67" s="115">
        <v>26.4</v>
      </c>
      <c r="M67" s="115">
        <v>1848</v>
      </c>
      <c r="N67" s="131"/>
      <c r="O67" s="131"/>
      <c r="P67" s="131"/>
      <c r="Q67" s="131"/>
      <c r="R67" s="131"/>
      <c r="S67" s="154"/>
      <c r="T67" s="136"/>
    </row>
    <row r="68" customHeight="1" spans="1:20">
      <c r="A68" s="118"/>
      <c r="B68" s="116" t="s">
        <v>371</v>
      </c>
      <c r="C68" s="115" t="s">
        <v>379</v>
      </c>
      <c r="D68" s="115" t="s">
        <v>380</v>
      </c>
      <c r="E68" s="115" t="s">
        <v>27</v>
      </c>
      <c r="F68" s="115" t="s">
        <v>382</v>
      </c>
      <c r="G68" s="115" t="s">
        <v>91</v>
      </c>
      <c r="H68" s="116">
        <v>24</v>
      </c>
      <c r="I68" s="115">
        <v>3</v>
      </c>
      <c r="J68" s="115">
        <v>82</v>
      </c>
      <c r="K68" s="115">
        <v>1.1</v>
      </c>
      <c r="L68" s="115">
        <v>26.4</v>
      </c>
      <c r="M68" s="115">
        <v>1848</v>
      </c>
      <c r="N68" s="132"/>
      <c r="O68" s="132"/>
      <c r="P68" s="132"/>
      <c r="Q68" s="132"/>
      <c r="R68" s="132"/>
      <c r="S68" s="155"/>
      <c r="T68" s="136"/>
    </row>
    <row r="69" customHeight="1" spans="1:20">
      <c r="A69" s="113" t="s">
        <v>20</v>
      </c>
      <c r="B69" s="116" t="s">
        <v>306</v>
      </c>
      <c r="C69" s="115" t="s">
        <v>372</v>
      </c>
      <c r="D69" s="115" t="s">
        <v>373</v>
      </c>
      <c r="E69" s="115" t="s">
        <v>29</v>
      </c>
      <c r="F69" s="115" t="s">
        <v>383</v>
      </c>
      <c r="G69" s="115" t="s">
        <v>326</v>
      </c>
      <c r="H69" s="116">
        <v>24</v>
      </c>
      <c r="I69" s="115">
        <v>3</v>
      </c>
      <c r="J69" s="115">
        <v>94</v>
      </c>
      <c r="K69" s="115">
        <v>1.1</v>
      </c>
      <c r="L69" s="115">
        <v>26.4</v>
      </c>
      <c r="M69" s="115">
        <v>1848</v>
      </c>
      <c r="N69" s="130">
        <v>0</v>
      </c>
      <c r="O69" s="130">
        <v>0</v>
      </c>
      <c r="P69" s="130">
        <v>0</v>
      </c>
      <c r="Q69" s="130">
        <v>10472</v>
      </c>
      <c r="R69" s="130"/>
      <c r="S69" s="153"/>
      <c r="T69" s="136">
        <f>(L69+L70+L71+L72+L73+L74)*30</f>
        <v>4488</v>
      </c>
    </row>
    <row r="70" customHeight="1" spans="1:20">
      <c r="A70" s="117"/>
      <c r="B70" s="116" t="s">
        <v>306</v>
      </c>
      <c r="C70" s="115" t="s">
        <v>372</v>
      </c>
      <c r="D70" s="115" t="s">
        <v>373</v>
      </c>
      <c r="E70" s="115" t="s">
        <v>300</v>
      </c>
      <c r="F70" s="115" t="s">
        <v>325</v>
      </c>
      <c r="G70" s="115" t="s">
        <v>326</v>
      </c>
      <c r="H70" s="116">
        <v>24</v>
      </c>
      <c r="I70" s="115">
        <v>3</v>
      </c>
      <c r="J70" s="115">
        <v>102</v>
      </c>
      <c r="K70" s="115">
        <v>1.1</v>
      </c>
      <c r="L70" s="115">
        <v>26.4</v>
      </c>
      <c r="M70" s="115">
        <v>1848</v>
      </c>
      <c r="N70" s="131"/>
      <c r="O70" s="131"/>
      <c r="P70" s="131"/>
      <c r="Q70" s="131"/>
      <c r="R70" s="131"/>
      <c r="S70" s="154"/>
      <c r="T70" s="136"/>
    </row>
    <row r="71" customHeight="1" spans="1:20">
      <c r="A71" s="117"/>
      <c r="B71" s="116" t="s">
        <v>306</v>
      </c>
      <c r="C71" s="115" t="s">
        <v>372</v>
      </c>
      <c r="D71" s="115" t="s">
        <v>373</v>
      </c>
      <c r="E71" s="115" t="s">
        <v>384</v>
      </c>
      <c r="F71" s="115" t="s">
        <v>385</v>
      </c>
      <c r="G71" s="115" t="s">
        <v>326</v>
      </c>
      <c r="H71" s="116">
        <v>24</v>
      </c>
      <c r="I71" s="115">
        <v>3</v>
      </c>
      <c r="J71" s="115">
        <v>93</v>
      </c>
      <c r="K71" s="115">
        <v>1.1</v>
      </c>
      <c r="L71" s="115">
        <v>26.4</v>
      </c>
      <c r="M71" s="115">
        <v>1848</v>
      </c>
      <c r="N71" s="131"/>
      <c r="O71" s="131"/>
      <c r="P71" s="131"/>
      <c r="Q71" s="131"/>
      <c r="R71" s="131"/>
      <c r="S71" s="154"/>
      <c r="T71" s="136"/>
    </row>
    <row r="72" customHeight="1" spans="1:20">
      <c r="A72" s="117"/>
      <c r="B72" s="116" t="s">
        <v>306</v>
      </c>
      <c r="C72" s="115" t="s">
        <v>372</v>
      </c>
      <c r="D72" s="115" t="s">
        <v>373</v>
      </c>
      <c r="E72" s="115" t="s">
        <v>386</v>
      </c>
      <c r="F72" s="115" t="s">
        <v>387</v>
      </c>
      <c r="G72" s="115" t="s">
        <v>326</v>
      </c>
      <c r="H72" s="116">
        <v>24</v>
      </c>
      <c r="I72" s="115">
        <v>3</v>
      </c>
      <c r="J72" s="115">
        <v>95</v>
      </c>
      <c r="K72" s="115">
        <v>1.1</v>
      </c>
      <c r="L72" s="115">
        <v>26.4</v>
      </c>
      <c r="M72" s="115">
        <v>1848</v>
      </c>
      <c r="N72" s="131"/>
      <c r="O72" s="131"/>
      <c r="P72" s="131"/>
      <c r="Q72" s="131"/>
      <c r="R72" s="131"/>
      <c r="S72" s="154"/>
      <c r="T72" s="136"/>
    </row>
    <row r="73" customHeight="1" spans="1:20">
      <c r="A73" s="117"/>
      <c r="B73" s="116" t="s">
        <v>306</v>
      </c>
      <c r="C73" s="115" t="s">
        <v>372</v>
      </c>
      <c r="D73" s="115" t="s">
        <v>373</v>
      </c>
      <c r="E73" s="115" t="s">
        <v>388</v>
      </c>
      <c r="F73" s="115" t="s">
        <v>389</v>
      </c>
      <c r="G73" s="115" t="s">
        <v>326</v>
      </c>
      <c r="H73" s="116">
        <v>24</v>
      </c>
      <c r="I73" s="115">
        <v>3</v>
      </c>
      <c r="J73" s="115">
        <v>96</v>
      </c>
      <c r="K73" s="115">
        <v>1.1</v>
      </c>
      <c r="L73" s="115">
        <v>26.4</v>
      </c>
      <c r="M73" s="115">
        <v>1848</v>
      </c>
      <c r="N73" s="131"/>
      <c r="O73" s="131"/>
      <c r="P73" s="131"/>
      <c r="Q73" s="131"/>
      <c r="R73" s="131"/>
      <c r="S73" s="154"/>
      <c r="T73" s="136"/>
    </row>
    <row r="74" customHeight="1" spans="1:20">
      <c r="A74" s="118"/>
      <c r="B74" s="116" t="s">
        <v>306</v>
      </c>
      <c r="C74" s="115" t="s">
        <v>372</v>
      </c>
      <c r="D74" s="115" t="s">
        <v>373</v>
      </c>
      <c r="E74" s="115" t="s">
        <v>390</v>
      </c>
      <c r="F74" s="115" t="s">
        <v>378</v>
      </c>
      <c r="G74" s="115" t="s">
        <v>326</v>
      </c>
      <c r="H74" s="116">
        <v>16</v>
      </c>
      <c r="I74" s="115">
        <v>3</v>
      </c>
      <c r="J74" s="115">
        <v>109</v>
      </c>
      <c r="K74" s="115">
        <v>1.1</v>
      </c>
      <c r="L74" s="115">
        <v>17.6</v>
      </c>
      <c r="M74" s="115">
        <v>1232</v>
      </c>
      <c r="N74" s="132"/>
      <c r="O74" s="132"/>
      <c r="P74" s="132"/>
      <c r="Q74" s="132"/>
      <c r="R74" s="132"/>
      <c r="S74" s="155"/>
      <c r="T74" s="136"/>
    </row>
    <row r="75" customHeight="1" spans="1:20">
      <c r="A75" s="113" t="s">
        <v>20</v>
      </c>
      <c r="B75" s="116" t="s">
        <v>391</v>
      </c>
      <c r="C75" s="115" t="s">
        <v>372</v>
      </c>
      <c r="D75" s="115" t="s">
        <v>373</v>
      </c>
      <c r="E75" s="115" t="s">
        <v>55</v>
      </c>
      <c r="F75" s="115" t="s">
        <v>392</v>
      </c>
      <c r="G75" s="115" t="s">
        <v>326</v>
      </c>
      <c r="H75" s="116">
        <v>24</v>
      </c>
      <c r="I75" s="115">
        <v>3</v>
      </c>
      <c r="J75" s="115">
        <v>94</v>
      </c>
      <c r="K75" s="115">
        <v>1.1</v>
      </c>
      <c r="L75" s="115">
        <v>26.4</v>
      </c>
      <c r="M75" s="115">
        <v>1848</v>
      </c>
      <c r="N75" s="130">
        <v>0</v>
      </c>
      <c r="O75" s="130">
        <v>0</v>
      </c>
      <c r="P75" s="130">
        <v>0</v>
      </c>
      <c r="Q75" s="130">
        <v>10472</v>
      </c>
      <c r="R75" s="130"/>
      <c r="S75" s="153"/>
      <c r="T75" s="136">
        <f>(L75+L76+L77+L78+L79+L80)*30</f>
        <v>4488</v>
      </c>
    </row>
    <row r="76" customHeight="1" spans="1:20">
      <c r="A76" s="117"/>
      <c r="B76" s="116" t="s">
        <v>391</v>
      </c>
      <c r="C76" s="115" t="s">
        <v>372</v>
      </c>
      <c r="D76" s="115" t="s">
        <v>373</v>
      </c>
      <c r="E76" s="115" t="s">
        <v>302</v>
      </c>
      <c r="F76" s="115" t="s">
        <v>328</v>
      </c>
      <c r="G76" s="115" t="s">
        <v>326</v>
      </c>
      <c r="H76" s="116">
        <v>24</v>
      </c>
      <c r="I76" s="115">
        <v>3</v>
      </c>
      <c r="J76" s="115">
        <v>96</v>
      </c>
      <c r="K76" s="115">
        <v>1.1</v>
      </c>
      <c r="L76" s="115">
        <v>26.4</v>
      </c>
      <c r="M76" s="115">
        <v>1848</v>
      </c>
      <c r="N76" s="131"/>
      <c r="O76" s="131"/>
      <c r="P76" s="131"/>
      <c r="Q76" s="131"/>
      <c r="R76" s="131"/>
      <c r="S76" s="154"/>
      <c r="T76" s="136"/>
    </row>
    <row r="77" customHeight="1" spans="1:20">
      <c r="A77" s="117"/>
      <c r="B77" s="116" t="s">
        <v>391</v>
      </c>
      <c r="C77" s="115" t="s">
        <v>372</v>
      </c>
      <c r="D77" s="115" t="s">
        <v>373</v>
      </c>
      <c r="E77" s="115" t="s">
        <v>304</v>
      </c>
      <c r="F77" s="115" t="s">
        <v>393</v>
      </c>
      <c r="G77" s="115" t="s">
        <v>326</v>
      </c>
      <c r="H77" s="116">
        <v>24</v>
      </c>
      <c r="I77" s="115">
        <v>3</v>
      </c>
      <c r="J77" s="115">
        <v>95</v>
      </c>
      <c r="K77" s="115">
        <v>1.1</v>
      </c>
      <c r="L77" s="115">
        <v>26.4</v>
      </c>
      <c r="M77" s="115">
        <v>1848</v>
      </c>
      <c r="N77" s="131"/>
      <c r="O77" s="131"/>
      <c r="P77" s="131"/>
      <c r="Q77" s="131"/>
      <c r="R77" s="131"/>
      <c r="S77" s="154"/>
      <c r="T77" s="136"/>
    </row>
    <row r="78" customHeight="1" spans="1:20">
      <c r="A78" s="117"/>
      <c r="B78" s="116" t="s">
        <v>391</v>
      </c>
      <c r="C78" s="115" t="s">
        <v>372</v>
      </c>
      <c r="D78" s="115" t="s">
        <v>373</v>
      </c>
      <c r="E78" s="115" t="s">
        <v>394</v>
      </c>
      <c r="F78" s="115" t="s">
        <v>395</v>
      </c>
      <c r="G78" s="115" t="s">
        <v>326</v>
      </c>
      <c r="H78" s="116">
        <v>24</v>
      </c>
      <c r="I78" s="115">
        <v>3</v>
      </c>
      <c r="J78" s="115">
        <v>96</v>
      </c>
      <c r="K78" s="115">
        <v>1.1</v>
      </c>
      <c r="L78" s="115">
        <v>26.4</v>
      </c>
      <c r="M78" s="115">
        <v>1848</v>
      </c>
      <c r="N78" s="131"/>
      <c r="O78" s="131"/>
      <c r="P78" s="131"/>
      <c r="Q78" s="131"/>
      <c r="R78" s="131"/>
      <c r="S78" s="154"/>
      <c r="T78" s="136"/>
    </row>
    <row r="79" customHeight="1" spans="1:20">
      <c r="A79" s="117"/>
      <c r="B79" s="116" t="s">
        <v>391</v>
      </c>
      <c r="C79" s="115" t="s">
        <v>372</v>
      </c>
      <c r="D79" s="115" t="s">
        <v>373</v>
      </c>
      <c r="E79" s="115" t="s">
        <v>396</v>
      </c>
      <c r="F79" s="115" t="s">
        <v>397</v>
      </c>
      <c r="G79" s="115" t="s">
        <v>326</v>
      </c>
      <c r="H79" s="116">
        <v>24</v>
      </c>
      <c r="I79" s="115">
        <v>3</v>
      </c>
      <c r="J79" s="115">
        <v>96</v>
      </c>
      <c r="K79" s="115">
        <v>1.1</v>
      </c>
      <c r="L79" s="115">
        <v>26.4</v>
      </c>
      <c r="M79" s="115">
        <v>1848</v>
      </c>
      <c r="N79" s="131"/>
      <c r="O79" s="131"/>
      <c r="P79" s="131"/>
      <c r="Q79" s="131"/>
      <c r="R79" s="131"/>
      <c r="S79" s="154"/>
      <c r="T79" s="136"/>
    </row>
    <row r="80" customHeight="1" spans="1:20">
      <c r="A80" s="118"/>
      <c r="B80" s="116" t="s">
        <v>391</v>
      </c>
      <c r="C80" s="115" t="s">
        <v>372</v>
      </c>
      <c r="D80" s="115" t="s">
        <v>373</v>
      </c>
      <c r="E80" s="115" t="s">
        <v>398</v>
      </c>
      <c r="F80" s="115" t="s">
        <v>378</v>
      </c>
      <c r="G80" s="115" t="s">
        <v>326</v>
      </c>
      <c r="H80" s="116">
        <v>16</v>
      </c>
      <c r="I80" s="115">
        <v>3</v>
      </c>
      <c r="J80" s="115">
        <v>107</v>
      </c>
      <c r="K80" s="115">
        <v>1.1</v>
      </c>
      <c r="L80" s="115">
        <v>17.6</v>
      </c>
      <c r="M80" s="115">
        <v>1232</v>
      </c>
      <c r="N80" s="132"/>
      <c r="O80" s="132"/>
      <c r="P80" s="132"/>
      <c r="Q80" s="132"/>
      <c r="R80" s="132"/>
      <c r="S80" s="155"/>
      <c r="T80" s="136"/>
    </row>
    <row r="81" customHeight="1" spans="1:20">
      <c r="A81" s="113" t="s">
        <v>20</v>
      </c>
      <c r="B81" s="116" t="s">
        <v>330</v>
      </c>
      <c r="C81" s="115" t="s">
        <v>399</v>
      </c>
      <c r="D81" s="115" t="s">
        <v>400</v>
      </c>
      <c r="E81" s="115" t="s">
        <v>25</v>
      </c>
      <c r="F81" s="115" t="s">
        <v>401</v>
      </c>
      <c r="G81" s="115" t="s">
        <v>326</v>
      </c>
      <c r="H81" s="116">
        <v>32</v>
      </c>
      <c r="I81" s="115">
        <v>2</v>
      </c>
      <c r="J81" s="115">
        <v>113</v>
      </c>
      <c r="K81" s="115">
        <v>1.1</v>
      </c>
      <c r="L81" s="115">
        <v>35.2</v>
      </c>
      <c r="M81" s="115">
        <v>2464</v>
      </c>
      <c r="N81" s="130">
        <v>1</v>
      </c>
      <c r="O81" s="130">
        <v>8</v>
      </c>
      <c r="P81" s="130">
        <v>960</v>
      </c>
      <c r="Q81" s="130">
        <v>8352</v>
      </c>
      <c r="R81" s="130"/>
      <c r="S81" s="153"/>
      <c r="T81" s="136">
        <f>(L81+L82+L83)*30</f>
        <v>3168</v>
      </c>
    </row>
    <row r="82" customHeight="1" spans="1:20">
      <c r="A82" s="117"/>
      <c r="B82" s="116" t="s">
        <v>330</v>
      </c>
      <c r="C82" s="115" t="s">
        <v>399</v>
      </c>
      <c r="D82" s="115" t="s">
        <v>400</v>
      </c>
      <c r="E82" s="115" t="s">
        <v>27</v>
      </c>
      <c r="F82" s="115" t="s">
        <v>334</v>
      </c>
      <c r="G82" s="115" t="s">
        <v>326</v>
      </c>
      <c r="H82" s="116">
        <v>32</v>
      </c>
      <c r="I82" s="115">
        <v>2</v>
      </c>
      <c r="J82" s="115">
        <v>106</v>
      </c>
      <c r="K82" s="115">
        <v>1.1</v>
      </c>
      <c r="L82" s="115">
        <v>35.2</v>
      </c>
      <c r="M82" s="115">
        <v>2464</v>
      </c>
      <c r="N82" s="131"/>
      <c r="O82" s="131"/>
      <c r="P82" s="131"/>
      <c r="Q82" s="131"/>
      <c r="R82" s="131"/>
      <c r="S82" s="154"/>
      <c r="T82" s="136"/>
    </row>
    <row r="83" customHeight="1" spans="1:20">
      <c r="A83" s="118"/>
      <c r="B83" s="116" t="s">
        <v>330</v>
      </c>
      <c r="C83" s="115" t="s">
        <v>399</v>
      </c>
      <c r="D83" s="115" t="s">
        <v>400</v>
      </c>
      <c r="E83" s="115" t="s">
        <v>29</v>
      </c>
      <c r="F83" s="115" t="s">
        <v>333</v>
      </c>
      <c r="G83" s="115" t="s">
        <v>326</v>
      </c>
      <c r="H83" s="116">
        <v>32</v>
      </c>
      <c r="I83" s="115">
        <v>2</v>
      </c>
      <c r="J83" s="115">
        <v>116</v>
      </c>
      <c r="K83" s="115">
        <v>1.1</v>
      </c>
      <c r="L83" s="115">
        <v>35.2</v>
      </c>
      <c r="M83" s="115">
        <v>2464</v>
      </c>
      <c r="N83" s="132"/>
      <c r="O83" s="132"/>
      <c r="P83" s="132"/>
      <c r="Q83" s="132"/>
      <c r="R83" s="132"/>
      <c r="S83" s="155"/>
      <c r="T83" s="136"/>
    </row>
    <row r="84" customHeight="1" spans="1:20">
      <c r="A84" s="113" t="s">
        <v>20</v>
      </c>
      <c r="B84" s="114" t="s">
        <v>402</v>
      </c>
      <c r="C84" s="115" t="s">
        <v>403</v>
      </c>
      <c r="D84" s="115" t="s">
        <v>404</v>
      </c>
      <c r="E84" s="115" t="s">
        <v>25</v>
      </c>
      <c r="F84" s="115" t="s">
        <v>333</v>
      </c>
      <c r="G84" s="115" t="s">
        <v>326</v>
      </c>
      <c r="H84" s="116">
        <v>28</v>
      </c>
      <c r="I84" s="115">
        <v>5</v>
      </c>
      <c r="J84" s="115">
        <v>95</v>
      </c>
      <c r="K84" s="115">
        <v>1.1</v>
      </c>
      <c r="L84" s="115">
        <v>30.8</v>
      </c>
      <c r="M84" s="115">
        <v>2156</v>
      </c>
      <c r="N84" s="130">
        <v>0</v>
      </c>
      <c r="O84" s="130">
        <v>0</v>
      </c>
      <c r="P84" s="130">
        <v>0</v>
      </c>
      <c r="Q84" s="130">
        <v>7728</v>
      </c>
      <c r="R84" s="130"/>
      <c r="S84" s="156" t="s">
        <v>405</v>
      </c>
      <c r="T84" s="136">
        <f>(L84+L85+L86+L87)*30</f>
        <v>3312</v>
      </c>
    </row>
    <row r="85" customHeight="1" spans="1:20">
      <c r="A85" s="117"/>
      <c r="B85" s="114" t="s">
        <v>402</v>
      </c>
      <c r="C85" s="115" t="s">
        <v>403</v>
      </c>
      <c r="D85" s="115" t="s">
        <v>404</v>
      </c>
      <c r="E85" s="115" t="s">
        <v>27</v>
      </c>
      <c r="F85" s="115" t="s">
        <v>334</v>
      </c>
      <c r="G85" s="115" t="s">
        <v>326</v>
      </c>
      <c r="H85" s="116">
        <v>28</v>
      </c>
      <c r="I85" s="115">
        <v>5</v>
      </c>
      <c r="J85" s="115">
        <v>102</v>
      </c>
      <c r="K85" s="115">
        <v>1.1</v>
      </c>
      <c r="L85" s="115">
        <v>30.8</v>
      </c>
      <c r="M85" s="115">
        <v>2156</v>
      </c>
      <c r="N85" s="131"/>
      <c r="O85" s="131"/>
      <c r="P85" s="131"/>
      <c r="Q85" s="131"/>
      <c r="R85" s="131"/>
      <c r="S85" s="162"/>
      <c r="T85" s="136"/>
    </row>
    <row r="86" customHeight="1" spans="1:20">
      <c r="A86" s="117"/>
      <c r="B86" s="114" t="s">
        <v>402</v>
      </c>
      <c r="C86" s="115" t="s">
        <v>403</v>
      </c>
      <c r="D86" s="115" t="s">
        <v>404</v>
      </c>
      <c r="E86" s="115" t="s">
        <v>29</v>
      </c>
      <c r="F86" s="115" t="s">
        <v>401</v>
      </c>
      <c r="G86" s="115" t="s">
        <v>326</v>
      </c>
      <c r="H86" s="116">
        <v>28</v>
      </c>
      <c r="I86" s="115">
        <v>5</v>
      </c>
      <c r="J86" s="115">
        <v>103</v>
      </c>
      <c r="K86" s="115">
        <v>1.1</v>
      </c>
      <c r="L86" s="115">
        <v>30.8</v>
      </c>
      <c r="M86" s="115">
        <v>2156</v>
      </c>
      <c r="N86" s="131"/>
      <c r="O86" s="131"/>
      <c r="P86" s="131"/>
      <c r="Q86" s="131"/>
      <c r="R86" s="131"/>
      <c r="S86" s="162"/>
      <c r="T86" s="136"/>
    </row>
    <row r="87" customHeight="1" spans="1:20">
      <c r="A87" s="118"/>
      <c r="B87" s="114" t="s">
        <v>402</v>
      </c>
      <c r="C87" s="115" t="s">
        <v>403</v>
      </c>
      <c r="D87" s="115" t="s">
        <v>404</v>
      </c>
      <c r="E87" s="115" t="s">
        <v>53</v>
      </c>
      <c r="F87" s="115" t="s">
        <v>406</v>
      </c>
      <c r="G87" s="115" t="s">
        <v>326</v>
      </c>
      <c r="H87" s="116">
        <v>18</v>
      </c>
      <c r="I87" s="115">
        <v>5</v>
      </c>
      <c r="J87" s="115">
        <v>72</v>
      </c>
      <c r="K87" s="115">
        <v>1</v>
      </c>
      <c r="L87" s="115">
        <v>18</v>
      </c>
      <c r="M87" s="115">
        <v>1260</v>
      </c>
      <c r="N87" s="132"/>
      <c r="O87" s="132"/>
      <c r="P87" s="132"/>
      <c r="Q87" s="132"/>
      <c r="R87" s="132"/>
      <c r="S87" s="157"/>
      <c r="T87" s="136"/>
    </row>
    <row r="88" s="93" customFormat="1" ht="84.75" customHeight="1" spans="1:20">
      <c r="A88" s="159" t="s">
        <v>20</v>
      </c>
      <c r="B88" s="159" t="s">
        <v>264</v>
      </c>
      <c r="C88" s="160" t="s">
        <v>407</v>
      </c>
      <c r="D88" s="160" t="s">
        <v>408</v>
      </c>
      <c r="E88" s="161" t="s">
        <v>25</v>
      </c>
      <c r="F88" s="160" t="s">
        <v>343</v>
      </c>
      <c r="G88" s="160" t="s">
        <v>91</v>
      </c>
      <c r="H88" s="161">
        <v>32</v>
      </c>
      <c r="I88" s="161">
        <v>2.5</v>
      </c>
      <c r="J88" s="161">
        <v>101</v>
      </c>
      <c r="K88" s="160">
        <v>1.1</v>
      </c>
      <c r="L88" s="160">
        <f t="shared" ref="L88:L90" si="2">H88*K88</f>
        <v>35.2</v>
      </c>
      <c r="M88" s="160">
        <f t="shared" ref="M88:M90" si="3">L88*70</f>
        <v>2464</v>
      </c>
      <c r="N88" s="160">
        <v>1</v>
      </c>
      <c r="O88" s="160">
        <v>4</v>
      </c>
      <c r="P88" s="160">
        <f>O88*120</f>
        <v>480</v>
      </c>
      <c r="Q88" s="160">
        <f>SUM(M88:M90)+P88</f>
        <v>7872</v>
      </c>
      <c r="R88" s="160"/>
      <c r="S88" s="160" t="s">
        <v>409</v>
      </c>
      <c r="T88" s="163">
        <f>(L88+L89+L90)*30</f>
        <v>3168</v>
      </c>
    </row>
    <row r="89" s="93" customFormat="1" ht="84.75" customHeight="1" spans="1:20">
      <c r="A89" s="160"/>
      <c r="B89" s="159" t="s">
        <v>264</v>
      </c>
      <c r="C89" s="160" t="s">
        <v>407</v>
      </c>
      <c r="D89" s="160" t="s">
        <v>408</v>
      </c>
      <c r="E89" s="161" t="s">
        <v>27</v>
      </c>
      <c r="F89" s="160" t="s">
        <v>342</v>
      </c>
      <c r="G89" s="160" t="s">
        <v>91</v>
      </c>
      <c r="H89" s="161">
        <v>32</v>
      </c>
      <c r="I89" s="161">
        <v>2.5</v>
      </c>
      <c r="J89" s="161">
        <v>100</v>
      </c>
      <c r="K89" s="160">
        <v>1.1</v>
      </c>
      <c r="L89" s="160">
        <f t="shared" si="2"/>
        <v>35.2</v>
      </c>
      <c r="M89" s="160">
        <f t="shared" si="3"/>
        <v>2464</v>
      </c>
      <c r="N89" s="160"/>
      <c r="O89" s="160"/>
      <c r="P89" s="160"/>
      <c r="Q89" s="160"/>
      <c r="R89" s="160"/>
      <c r="S89" s="160"/>
      <c r="T89" s="163"/>
    </row>
    <row r="90" s="93" customFormat="1" ht="84.75" customHeight="1" spans="1:20">
      <c r="A90" s="160"/>
      <c r="B90" s="159" t="s">
        <v>264</v>
      </c>
      <c r="C90" s="160" t="s">
        <v>407</v>
      </c>
      <c r="D90" s="160" t="s">
        <v>408</v>
      </c>
      <c r="E90" s="161" t="s">
        <v>29</v>
      </c>
      <c r="F90" s="160" t="s">
        <v>100</v>
      </c>
      <c r="G90" s="160" t="s">
        <v>91</v>
      </c>
      <c r="H90" s="161">
        <v>32</v>
      </c>
      <c r="I90" s="161">
        <v>2.5</v>
      </c>
      <c r="J90" s="161">
        <v>100</v>
      </c>
      <c r="K90" s="160">
        <v>1.1</v>
      </c>
      <c r="L90" s="160">
        <f t="shared" si="2"/>
        <v>35.2</v>
      </c>
      <c r="M90" s="160">
        <f t="shared" si="3"/>
        <v>2464</v>
      </c>
      <c r="N90" s="160"/>
      <c r="O90" s="160"/>
      <c r="P90" s="160"/>
      <c r="Q90" s="160"/>
      <c r="R90" s="160"/>
      <c r="S90" s="160"/>
      <c r="T90" s="164"/>
    </row>
  </sheetData>
  <mergeCells count="174">
    <mergeCell ref="A19:A20"/>
    <mergeCell ref="A21:A22"/>
    <mergeCell ref="A23:A25"/>
    <mergeCell ref="A27:A29"/>
    <mergeCell ref="A30:A32"/>
    <mergeCell ref="A35:A37"/>
    <mergeCell ref="A38:A40"/>
    <mergeCell ref="A41:A43"/>
    <mergeCell ref="A44:A46"/>
    <mergeCell ref="A47:A50"/>
    <mergeCell ref="A51:A52"/>
    <mergeCell ref="A53:A54"/>
    <mergeCell ref="A55:A58"/>
    <mergeCell ref="A59:A60"/>
    <mergeCell ref="A63:A68"/>
    <mergeCell ref="A69:A74"/>
    <mergeCell ref="A75:A80"/>
    <mergeCell ref="A81:A83"/>
    <mergeCell ref="A84:A87"/>
    <mergeCell ref="A88:A90"/>
    <mergeCell ref="N2:N9"/>
    <mergeCell ref="N10:N17"/>
    <mergeCell ref="N19:N20"/>
    <mergeCell ref="N21:N22"/>
    <mergeCell ref="N23:N24"/>
    <mergeCell ref="N27:N29"/>
    <mergeCell ref="N30:N32"/>
    <mergeCell ref="N35:N37"/>
    <mergeCell ref="N38:N40"/>
    <mergeCell ref="N41:N43"/>
    <mergeCell ref="N44:N46"/>
    <mergeCell ref="N47:N50"/>
    <mergeCell ref="N51:N52"/>
    <mergeCell ref="N53:N54"/>
    <mergeCell ref="N55:N58"/>
    <mergeCell ref="N59:N60"/>
    <mergeCell ref="N63:N68"/>
    <mergeCell ref="N69:N74"/>
    <mergeCell ref="N75:N80"/>
    <mergeCell ref="N81:N83"/>
    <mergeCell ref="N84:N87"/>
    <mergeCell ref="N88:N90"/>
    <mergeCell ref="O2:O9"/>
    <mergeCell ref="O10:O17"/>
    <mergeCell ref="O19:O20"/>
    <mergeCell ref="O21:O22"/>
    <mergeCell ref="O23:O24"/>
    <mergeCell ref="O27:O29"/>
    <mergeCell ref="O30:O32"/>
    <mergeCell ref="O35:O37"/>
    <mergeCell ref="O38:O40"/>
    <mergeCell ref="O41:O43"/>
    <mergeCell ref="O44:O46"/>
    <mergeCell ref="O47:O50"/>
    <mergeCell ref="O51:O52"/>
    <mergeCell ref="O53:O54"/>
    <mergeCell ref="O55:O58"/>
    <mergeCell ref="O59:O60"/>
    <mergeCell ref="O63:O68"/>
    <mergeCell ref="O69:O74"/>
    <mergeCell ref="O75:O80"/>
    <mergeCell ref="O81:O83"/>
    <mergeCell ref="O84:O87"/>
    <mergeCell ref="O88:O90"/>
    <mergeCell ref="P2:P9"/>
    <mergeCell ref="P10:P17"/>
    <mergeCell ref="P19:P20"/>
    <mergeCell ref="P21:P22"/>
    <mergeCell ref="P23:P24"/>
    <mergeCell ref="P27:P29"/>
    <mergeCell ref="P30:P32"/>
    <mergeCell ref="P35:P37"/>
    <mergeCell ref="P38:P40"/>
    <mergeCell ref="P41:P43"/>
    <mergeCell ref="P44:P46"/>
    <mergeCell ref="P47:P50"/>
    <mergeCell ref="P51:P52"/>
    <mergeCell ref="P53:P54"/>
    <mergeCell ref="P55:P58"/>
    <mergeCell ref="P59:P60"/>
    <mergeCell ref="P63:P68"/>
    <mergeCell ref="P69:P74"/>
    <mergeCell ref="P75:P80"/>
    <mergeCell ref="P81:P83"/>
    <mergeCell ref="P84:P87"/>
    <mergeCell ref="P88:P90"/>
    <mergeCell ref="Q2:Q9"/>
    <mergeCell ref="Q10:Q17"/>
    <mergeCell ref="Q19:Q20"/>
    <mergeCell ref="Q21:Q22"/>
    <mergeCell ref="Q23:Q25"/>
    <mergeCell ref="Q27:Q29"/>
    <mergeCell ref="Q30:Q32"/>
    <mergeCell ref="Q35:Q37"/>
    <mergeCell ref="Q38:Q40"/>
    <mergeCell ref="Q41:Q43"/>
    <mergeCell ref="Q44:Q46"/>
    <mergeCell ref="Q47:Q50"/>
    <mergeCell ref="Q51:Q52"/>
    <mergeCell ref="Q53:Q54"/>
    <mergeCell ref="Q55:Q58"/>
    <mergeCell ref="Q59:Q60"/>
    <mergeCell ref="Q63:Q68"/>
    <mergeCell ref="Q69:Q74"/>
    <mergeCell ref="Q75:Q80"/>
    <mergeCell ref="Q81:Q83"/>
    <mergeCell ref="Q84:Q87"/>
    <mergeCell ref="Q88:Q90"/>
    <mergeCell ref="R2:R9"/>
    <mergeCell ref="R10:R17"/>
    <mergeCell ref="R19:R20"/>
    <mergeCell ref="R21:R22"/>
    <mergeCell ref="R23:R25"/>
    <mergeCell ref="R27:R29"/>
    <mergeCell ref="R30:R32"/>
    <mergeCell ref="R35:R37"/>
    <mergeCell ref="R38:R40"/>
    <mergeCell ref="R41:R43"/>
    <mergeCell ref="R44:R46"/>
    <mergeCell ref="R47:R50"/>
    <mergeCell ref="R51:R52"/>
    <mergeCell ref="R53:R54"/>
    <mergeCell ref="R55:R58"/>
    <mergeCell ref="R59:R60"/>
    <mergeCell ref="R63:R68"/>
    <mergeCell ref="R69:R74"/>
    <mergeCell ref="R75:R80"/>
    <mergeCell ref="R81:R83"/>
    <mergeCell ref="R84:R87"/>
    <mergeCell ref="R88:R90"/>
    <mergeCell ref="S2:S9"/>
    <mergeCell ref="S10:S17"/>
    <mergeCell ref="S19:S20"/>
    <mergeCell ref="S21:S22"/>
    <mergeCell ref="S23:S25"/>
    <mergeCell ref="S27:S29"/>
    <mergeCell ref="S30:S32"/>
    <mergeCell ref="S35:S37"/>
    <mergeCell ref="S38:S40"/>
    <mergeCell ref="S41:S43"/>
    <mergeCell ref="S44:S46"/>
    <mergeCell ref="S47:S50"/>
    <mergeCell ref="S51:S52"/>
    <mergeCell ref="S53:S54"/>
    <mergeCell ref="S55:S58"/>
    <mergeCell ref="S59:S60"/>
    <mergeCell ref="S63:S68"/>
    <mergeCell ref="S69:S74"/>
    <mergeCell ref="S75:S80"/>
    <mergeCell ref="S81:S83"/>
    <mergeCell ref="S84:S87"/>
    <mergeCell ref="S88:S90"/>
    <mergeCell ref="T2:T9"/>
    <mergeCell ref="T10:T17"/>
    <mergeCell ref="T19:T20"/>
    <mergeCell ref="T21:T22"/>
    <mergeCell ref="T23:T25"/>
    <mergeCell ref="T27:T29"/>
    <mergeCell ref="T30:T32"/>
    <mergeCell ref="T35:T37"/>
    <mergeCell ref="T38:T40"/>
    <mergeCell ref="T41:T43"/>
    <mergeCell ref="T44:T46"/>
    <mergeCell ref="T47:T50"/>
    <mergeCell ref="T51:T52"/>
    <mergeCell ref="T53:T54"/>
    <mergeCell ref="T55:T58"/>
    <mergeCell ref="T59:T60"/>
    <mergeCell ref="T63:T68"/>
    <mergeCell ref="T69:T74"/>
    <mergeCell ref="T75:T80"/>
    <mergeCell ref="T81:T83"/>
    <mergeCell ref="T84:T87"/>
    <mergeCell ref="T88:T90"/>
  </mergeCells>
  <printOptions horizontalCentered="1"/>
  <pageMargins left="0.354166666666667" right="0.313888888888889" top="0.826388888888889" bottom="0.313888888888889" header="0.393055555555556" footer="0.786805555555556"/>
  <pageSetup paperSize="9" orientation="landscape"/>
  <headerFooter alignWithMargins="0">
    <oddHeader>&amp;C&amp;"宋体,常规"&amp;18 2017-2018学年第一学期2017级教师教学异地补贴表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2" topLeftCell="A11" activePane="bottomLeft" state="frozen"/>
      <selection/>
      <selection pane="bottomLeft" activeCell="B23" sqref="B23"/>
    </sheetView>
  </sheetViews>
  <sheetFormatPr defaultColWidth="9" defaultRowHeight="13.5"/>
  <cols>
    <col min="1" max="1" width="19.1327433628319" style="28" customWidth="1"/>
    <col min="2" max="2" width="11.2654867256637" style="54" customWidth="1"/>
    <col min="3" max="3" width="6.86725663716814" style="54" customWidth="1"/>
    <col min="4" max="4" width="16.4690265486726" style="32" customWidth="1"/>
    <col min="5" max="5" width="20.1327433628319" style="54" customWidth="1"/>
    <col min="6" max="6" width="9" style="32"/>
    <col min="7" max="8" width="9" style="28"/>
    <col min="9" max="9" width="9" style="32"/>
    <col min="10" max="10" width="11.7345132743363" style="32" customWidth="1"/>
    <col min="11" max="11" width="9" style="32"/>
    <col min="12" max="12" width="9" style="35"/>
    <col min="13" max="16384" width="9" style="32"/>
  </cols>
  <sheetData>
    <row r="1" ht="39" customHeight="1" spans="1:10">
      <c r="A1" s="55" t="s">
        <v>410</v>
      </c>
      <c r="B1" s="55"/>
      <c r="C1" s="55"/>
      <c r="D1" s="55"/>
      <c r="E1" s="55"/>
      <c r="F1" s="55"/>
      <c r="G1" s="55"/>
      <c r="H1" s="55"/>
      <c r="I1" s="55"/>
      <c r="J1" s="55"/>
    </row>
    <row r="2" ht="30" customHeight="1" spans="1:12">
      <c r="A2" s="38" t="s">
        <v>144</v>
      </c>
      <c r="B2" s="38" t="s">
        <v>411</v>
      </c>
      <c r="C2" s="56" t="s">
        <v>412</v>
      </c>
      <c r="D2" s="38" t="s">
        <v>4</v>
      </c>
      <c r="E2" s="57" t="s">
        <v>7</v>
      </c>
      <c r="F2" s="38" t="s">
        <v>146</v>
      </c>
      <c r="G2" s="38" t="s">
        <v>147</v>
      </c>
      <c r="H2" s="38" t="s">
        <v>413</v>
      </c>
      <c r="I2" s="38" t="s">
        <v>149</v>
      </c>
      <c r="J2" s="38" t="s">
        <v>150</v>
      </c>
      <c r="K2" s="38" t="s">
        <v>290</v>
      </c>
      <c r="L2" s="50" t="s">
        <v>152</v>
      </c>
    </row>
    <row r="3" s="53" customFormat="1" ht="30" customHeight="1" spans="1:12">
      <c r="A3" s="58" t="s">
        <v>414</v>
      </c>
      <c r="B3" s="58" t="s">
        <v>415</v>
      </c>
      <c r="C3" s="59" t="s">
        <v>371</v>
      </c>
      <c r="D3" s="60" t="s">
        <v>416</v>
      </c>
      <c r="E3" s="61" t="s">
        <v>417</v>
      </c>
      <c r="F3" s="62">
        <v>24</v>
      </c>
      <c r="G3" s="62">
        <v>3</v>
      </c>
      <c r="H3" s="62">
        <v>1.1</v>
      </c>
      <c r="I3" s="81">
        <f t="shared" ref="I3:I20" si="0">F3*G3*H3</f>
        <v>79.2</v>
      </c>
      <c r="J3" s="81">
        <f t="shared" ref="J3:J20" si="1">I3*70</f>
        <v>5544</v>
      </c>
      <c r="K3" s="81">
        <v>10472</v>
      </c>
      <c r="L3" s="82">
        <f>(I3+I4+I5)*30</f>
        <v>4488</v>
      </c>
    </row>
    <row r="4" s="53" customFormat="1" ht="23" customHeight="1" spans="1:12">
      <c r="A4" s="58"/>
      <c r="B4" s="58"/>
      <c r="C4" s="59"/>
      <c r="D4" s="60"/>
      <c r="E4" s="61" t="s">
        <v>418</v>
      </c>
      <c r="F4" s="62">
        <v>16</v>
      </c>
      <c r="G4" s="62">
        <v>1</v>
      </c>
      <c r="H4" s="62">
        <v>1.1</v>
      </c>
      <c r="I4" s="81">
        <f t="shared" si="0"/>
        <v>17.6</v>
      </c>
      <c r="J4" s="81">
        <f t="shared" si="1"/>
        <v>1232</v>
      </c>
      <c r="K4" s="81"/>
      <c r="L4" s="82"/>
    </row>
    <row r="5" s="53" customFormat="1" ht="30" customHeight="1" spans="1:12">
      <c r="A5" s="58"/>
      <c r="B5" s="58"/>
      <c r="C5" s="59"/>
      <c r="D5" s="60" t="s">
        <v>380</v>
      </c>
      <c r="E5" s="61" t="s">
        <v>419</v>
      </c>
      <c r="F5" s="62">
        <v>24</v>
      </c>
      <c r="G5" s="62">
        <v>2</v>
      </c>
      <c r="H5" s="62">
        <v>1.1</v>
      </c>
      <c r="I5" s="81">
        <f t="shared" si="0"/>
        <v>52.8</v>
      </c>
      <c r="J5" s="81">
        <f t="shared" si="1"/>
        <v>3696</v>
      </c>
      <c r="K5" s="81"/>
      <c r="L5" s="82"/>
    </row>
    <row r="6" ht="74" customHeight="1" spans="1:12">
      <c r="A6" s="58" t="s">
        <v>414</v>
      </c>
      <c r="B6" s="58" t="s">
        <v>420</v>
      </c>
      <c r="C6" s="59" t="s">
        <v>391</v>
      </c>
      <c r="D6" s="60" t="s">
        <v>416</v>
      </c>
      <c r="E6" s="61" t="s">
        <v>421</v>
      </c>
      <c r="F6" s="62">
        <v>24</v>
      </c>
      <c r="G6" s="62">
        <v>5</v>
      </c>
      <c r="H6" s="59">
        <v>1.1</v>
      </c>
      <c r="I6" s="81">
        <f t="shared" si="0"/>
        <v>132</v>
      </c>
      <c r="J6" s="81">
        <f t="shared" si="1"/>
        <v>9240</v>
      </c>
      <c r="K6" s="81">
        <v>10472</v>
      </c>
      <c r="L6" s="83">
        <f>(I6+I7)*30</f>
        <v>4488</v>
      </c>
    </row>
    <row r="7" ht="41" customHeight="1" spans="1:12">
      <c r="A7" s="58"/>
      <c r="B7" s="58"/>
      <c r="C7" s="59"/>
      <c r="D7" s="60"/>
      <c r="E7" s="61" t="s">
        <v>418</v>
      </c>
      <c r="F7" s="62">
        <v>16</v>
      </c>
      <c r="G7" s="62">
        <v>1</v>
      </c>
      <c r="H7" s="62">
        <v>1.1</v>
      </c>
      <c r="I7" s="81">
        <f t="shared" si="0"/>
        <v>17.6</v>
      </c>
      <c r="J7" s="81">
        <f t="shared" si="1"/>
        <v>1232</v>
      </c>
      <c r="K7" s="81"/>
      <c r="L7" s="83"/>
    </row>
    <row r="8" ht="74" customHeight="1" spans="1:12">
      <c r="A8" s="58" t="s">
        <v>414</v>
      </c>
      <c r="B8" s="58" t="s">
        <v>422</v>
      </c>
      <c r="C8" s="60" t="s">
        <v>306</v>
      </c>
      <c r="D8" s="60" t="s">
        <v>416</v>
      </c>
      <c r="E8" s="63" t="s">
        <v>423</v>
      </c>
      <c r="F8" s="62">
        <v>24</v>
      </c>
      <c r="G8" s="62">
        <v>5</v>
      </c>
      <c r="H8" s="59">
        <v>1.1</v>
      </c>
      <c r="I8" s="81">
        <f t="shared" si="0"/>
        <v>132</v>
      </c>
      <c r="J8" s="81">
        <f t="shared" si="1"/>
        <v>9240</v>
      </c>
      <c r="K8" s="81">
        <v>10472</v>
      </c>
      <c r="L8" s="83">
        <f>(I8+I9)*30</f>
        <v>4488</v>
      </c>
    </row>
    <row r="9" ht="31.05" customHeight="1" spans="1:12">
      <c r="A9" s="58"/>
      <c r="B9" s="58"/>
      <c r="C9" s="60"/>
      <c r="D9" s="60"/>
      <c r="E9" s="61" t="s">
        <v>418</v>
      </c>
      <c r="F9" s="62">
        <v>16</v>
      </c>
      <c r="G9" s="62">
        <v>1</v>
      </c>
      <c r="H9" s="62">
        <v>1.1</v>
      </c>
      <c r="I9" s="81">
        <f t="shared" si="0"/>
        <v>17.6</v>
      </c>
      <c r="J9" s="81">
        <f t="shared" si="1"/>
        <v>1232</v>
      </c>
      <c r="K9" s="81"/>
      <c r="L9" s="83"/>
    </row>
    <row r="10" s="53" customFormat="1" ht="57" customHeight="1" spans="1:12">
      <c r="A10" s="58" t="s">
        <v>414</v>
      </c>
      <c r="B10" s="64" t="s">
        <v>424</v>
      </c>
      <c r="C10" s="65" t="s">
        <v>264</v>
      </c>
      <c r="D10" s="65" t="s">
        <v>408</v>
      </c>
      <c r="E10" s="63" t="s">
        <v>425</v>
      </c>
      <c r="F10" s="66">
        <v>12</v>
      </c>
      <c r="G10" s="66">
        <v>3</v>
      </c>
      <c r="H10" s="66">
        <v>1.1</v>
      </c>
      <c r="I10" s="63">
        <f t="shared" si="0"/>
        <v>39.6</v>
      </c>
      <c r="J10" s="63">
        <f t="shared" si="1"/>
        <v>2772</v>
      </c>
      <c r="K10" s="84"/>
      <c r="L10" s="85">
        <f>I10*30</f>
        <v>1188</v>
      </c>
    </row>
    <row r="11" s="53" customFormat="1" ht="57" customHeight="1" spans="1:12">
      <c r="A11" s="67" t="s">
        <v>414</v>
      </c>
      <c r="B11" s="67" t="s">
        <v>426</v>
      </c>
      <c r="C11" s="68" t="s">
        <v>235</v>
      </c>
      <c r="D11" s="68" t="s">
        <v>350</v>
      </c>
      <c r="E11" s="63" t="s">
        <v>425</v>
      </c>
      <c r="F11" s="66">
        <v>12</v>
      </c>
      <c r="G11" s="66">
        <v>3</v>
      </c>
      <c r="H11" s="66">
        <v>1.1</v>
      </c>
      <c r="I11" s="63">
        <f t="shared" si="0"/>
        <v>39.6</v>
      </c>
      <c r="J11" s="63">
        <f t="shared" si="1"/>
        <v>2772</v>
      </c>
      <c r="K11" s="86">
        <v>3612</v>
      </c>
      <c r="L11" s="83">
        <f>(I11+I12)*30</f>
        <v>1548</v>
      </c>
    </row>
    <row r="12" ht="33" customHeight="1" spans="1:12">
      <c r="A12" s="69"/>
      <c r="B12" s="69"/>
      <c r="C12" s="70"/>
      <c r="D12" s="70"/>
      <c r="E12" s="71" t="s">
        <v>427</v>
      </c>
      <c r="F12" s="66">
        <v>12</v>
      </c>
      <c r="G12" s="66">
        <v>1</v>
      </c>
      <c r="H12" s="66">
        <v>1</v>
      </c>
      <c r="I12" s="63">
        <f t="shared" si="0"/>
        <v>12</v>
      </c>
      <c r="J12" s="63">
        <f t="shared" si="1"/>
        <v>840</v>
      </c>
      <c r="K12" s="87"/>
      <c r="L12" s="83"/>
    </row>
    <row r="13" s="53" customFormat="1" ht="57" customHeight="1" spans="1:12">
      <c r="A13" s="58" t="s">
        <v>414</v>
      </c>
      <c r="B13" s="64" t="s">
        <v>428</v>
      </c>
      <c r="C13" s="65" t="s">
        <v>215</v>
      </c>
      <c r="D13" s="65" t="s">
        <v>429</v>
      </c>
      <c r="E13" s="63" t="s">
        <v>430</v>
      </c>
      <c r="F13" s="66">
        <v>8</v>
      </c>
      <c r="G13" s="66">
        <v>3</v>
      </c>
      <c r="H13" s="66">
        <v>1.1</v>
      </c>
      <c r="I13" s="63">
        <f t="shared" si="0"/>
        <v>26.4</v>
      </c>
      <c r="J13" s="63">
        <f t="shared" si="1"/>
        <v>1848</v>
      </c>
      <c r="K13" s="84"/>
      <c r="L13" s="83">
        <f t="shared" ref="L13:L20" si="2">I13*30</f>
        <v>792</v>
      </c>
    </row>
    <row r="14" s="53" customFormat="1" ht="33.75" customHeight="1" spans="1:12">
      <c r="A14" s="58" t="s">
        <v>414</v>
      </c>
      <c r="B14" s="72" t="s">
        <v>431</v>
      </c>
      <c r="C14" s="73" t="s">
        <v>52</v>
      </c>
      <c r="D14" s="73" t="s">
        <v>366</v>
      </c>
      <c r="E14" s="61" t="s">
        <v>174</v>
      </c>
      <c r="F14" s="62">
        <v>12</v>
      </c>
      <c r="G14" s="62">
        <v>1</v>
      </c>
      <c r="H14" s="62">
        <v>1.1</v>
      </c>
      <c r="I14" s="81">
        <f t="shared" si="0"/>
        <v>13.2</v>
      </c>
      <c r="J14" s="81">
        <f t="shared" si="1"/>
        <v>924</v>
      </c>
      <c r="K14" s="88"/>
      <c r="L14" s="83">
        <f t="shared" si="2"/>
        <v>396</v>
      </c>
    </row>
    <row r="15" s="53" customFormat="1" ht="33.75" customHeight="1" spans="1:12">
      <c r="A15" s="58" t="s">
        <v>414</v>
      </c>
      <c r="B15" s="58" t="s">
        <v>432</v>
      </c>
      <c r="C15" s="65" t="s">
        <v>190</v>
      </c>
      <c r="D15" s="74" t="s">
        <v>355</v>
      </c>
      <c r="E15" s="63" t="s">
        <v>433</v>
      </c>
      <c r="F15" s="66">
        <v>12</v>
      </c>
      <c r="G15" s="66">
        <v>6</v>
      </c>
      <c r="H15" s="66">
        <v>1</v>
      </c>
      <c r="I15" s="63">
        <f t="shared" si="0"/>
        <v>72</v>
      </c>
      <c r="J15" s="63">
        <f t="shared" si="1"/>
        <v>5040</v>
      </c>
      <c r="K15" s="84"/>
      <c r="L15" s="83">
        <f t="shared" si="2"/>
        <v>2160</v>
      </c>
    </row>
    <row r="16" s="53" customFormat="1" ht="33.75" customHeight="1" spans="1:12">
      <c r="A16" s="58" t="s">
        <v>414</v>
      </c>
      <c r="B16" s="72" t="s">
        <v>434</v>
      </c>
      <c r="C16" s="73" t="s">
        <v>210</v>
      </c>
      <c r="D16" s="73" t="s">
        <v>369</v>
      </c>
      <c r="E16" s="61" t="s">
        <v>174</v>
      </c>
      <c r="F16" s="62">
        <v>24</v>
      </c>
      <c r="G16" s="62">
        <v>2</v>
      </c>
      <c r="H16" s="62">
        <v>1</v>
      </c>
      <c r="I16" s="81">
        <f t="shared" si="0"/>
        <v>48</v>
      </c>
      <c r="J16" s="81">
        <f t="shared" si="1"/>
        <v>3360</v>
      </c>
      <c r="L16" s="83">
        <f t="shared" si="2"/>
        <v>1440</v>
      </c>
    </row>
    <row r="17" s="53" customFormat="1" ht="29" customHeight="1" spans="1:12">
      <c r="A17" s="58" t="s">
        <v>414</v>
      </c>
      <c r="B17" s="58" t="s">
        <v>435</v>
      </c>
      <c r="C17" s="65" t="s">
        <v>265</v>
      </c>
      <c r="D17" s="74" t="s">
        <v>339</v>
      </c>
      <c r="E17" s="63" t="s">
        <v>436</v>
      </c>
      <c r="F17" s="66">
        <v>2</v>
      </c>
      <c r="G17" s="66">
        <v>6</v>
      </c>
      <c r="H17" s="66">
        <v>1</v>
      </c>
      <c r="I17" s="63">
        <f t="shared" si="0"/>
        <v>12</v>
      </c>
      <c r="J17" s="63">
        <f t="shared" si="1"/>
        <v>840</v>
      </c>
      <c r="K17" s="84"/>
      <c r="L17" s="83">
        <f t="shared" si="2"/>
        <v>360</v>
      </c>
    </row>
    <row r="18" ht="29" customHeight="1" spans="1:12">
      <c r="A18" s="58" t="s">
        <v>414</v>
      </c>
      <c r="B18" s="58" t="s">
        <v>437</v>
      </c>
      <c r="C18" s="75" t="s">
        <v>202</v>
      </c>
      <c r="D18" s="74" t="s">
        <v>339</v>
      </c>
      <c r="E18" s="63" t="s">
        <v>436</v>
      </c>
      <c r="F18" s="66">
        <v>10</v>
      </c>
      <c r="G18" s="66">
        <v>6</v>
      </c>
      <c r="H18" s="66">
        <v>1</v>
      </c>
      <c r="I18" s="63">
        <f t="shared" si="0"/>
        <v>60</v>
      </c>
      <c r="J18" s="63">
        <f t="shared" si="1"/>
        <v>4200</v>
      </c>
      <c r="K18" s="89"/>
      <c r="L18" s="83">
        <f t="shared" si="2"/>
        <v>1800</v>
      </c>
    </row>
    <row r="19" s="53" customFormat="1" ht="33" customHeight="1" spans="1:12">
      <c r="A19" s="58" t="s">
        <v>414</v>
      </c>
      <c r="B19" s="58" t="s">
        <v>438</v>
      </c>
      <c r="C19" s="65" t="s">
        <v>259</v>
      </c>
      <c r="D19" s="65" t="s">
        <v>363</v>
      </c>
      <c r="E19" s="63" t="s">
        <v>425</v>
      </c>
      <c r="F19" s="66">
        <v>16</v>
      </c>
      <c r="G19" s="66">
        <v>6</v>
      </c>
      <c r="H19" s="66">
        <v>1</v>
      </c>
      <c r="I19" s="63">
        <f t="shared" si="0"/>
        <v>96</v>
      </c>
      <c r="J19" s="63">
        <f t="shared" si="1"/>
        <v>6720</v>
      </c>
      <c r="K19" s="84"/>
      <c r="L19" s="83">
        <f t="shared" si="2"/>
        <v>2880</v>
      </c>
    </row>
    <row r="20" s="53" customFormat="1" ht="33.75" customHeight="1" spans="1:12">
      <c r="A20" s="76" t="s">
        <v>414</v>
      </c>
      <c r="B20" s="58" t="s">
        <v>439</v>
      </c>
      <c r="C20" s="65" t="s">
        <v>283</v>
      </c>
      <c r="D20" s="74" t="s">
        <v>360</v>
      </c>
      <c r="E20" s="63" t="s">
        <v>433</v>
      </c>
      <c r="F20" s="66">
        <v>12</v>
      </c>
      <c r="G20" s="66">
        <v>6</v>
      </c>
      <c r="H20" s="66">
        <v>1</v>
      </c>
      <c r="I20" s="63">
        <f t="shared" si="0"/>
        <v>72</v>
      </c>
      <c r="J20" s="63">
        <f t="shared" si="1"/>
        <v>5040</v>
      </c>
      <c r="K20" s="84"/>
      <c r="L20" s="83">
        <f t="shared" si="2"/>
        <v>2160</v>
      </c>
    </row>
    <row r="21" spans="12:12">
      <c r="L21" s="83"/>
    </row>
    <row r="22" s="53" customFormat="1" ht="62" customHeight="1" spans="1:12">
      <c r="A22" s="76" t="s">
        <v>414</v>
      </c>
      <c r="B22" s="64" t="s">
        <v>440</v>
      </c>
      <c r="C22" s="77" t="s">
        <v>307</v>
      </c>
      <c r="D22" s="73" t="s">
        <v>309</v>
      </c>
      <c r="E22" s="63" t="s">
        <v>441</v>
      </c>
      <c r="F22" s="66">
        <v>8</v>
      </c>
      <c r="G22" s="66">
        <v>1</v>
      </c>
      <c r="H22" s="66">
        <v>1.1</v>
      </c>
      <c r="I22" s="63">
        <f t="shared" ref="I22:I26" si="3">F22*G22*H22</f>
        <v>8.8</v>
      </c>
      <c r="J22" s="63">
        <f t="shared" ref="J22:J26" si="4">I22*70</f>
        <v>616</v>
      </c>
      <c r="K22" s="84"/>
      <c r="L22" s="83">
        <f t="shared" ref="L22:L26" si="5">I22*30</f>
        <v>264</v>
      </c>
    </row>
    <row r="23" ht="34.05" customHeight="1" spans="1:12">
      <c r="A23" s="76" t="s">
        <v>414</v>
      </c>
      <c r="B23" s="64" t="s">
        <v>442</v>
      </c>
      <c r="C23" s="77" t="s">
        <v>330</v>
      </c>
      <c r="D23" s="73" t="s">
        <v>332</v>
      </c>
      <c r="E23" s="78" t="s">
        <v>443</v>
      </c>
      <c r="F23" s="66">
        <v>12</v>
      </c>
      <c r="G23" s="66">
        <v>3</v>
      </c>
      <c r="H23" s="66">
        <v>1.1</v>
      </c>
      <c r="I23" s="63">
        <f t="shared" si="3"/>
        <v>39.6</v>
      </c>
      <c r="J23" s="63">
        <f t="shared" si="4"/>
        <v>2772</v>
      </c>
      <c r="K23" s="84"/>
      <c r="L23" s="83">
        <f t="shared" si="5"/>
        <v>1188</v>
      </c>
    </row>
    <row r="24" ht="63.75" spans="1:12">
      <c r="A24" s="76" t="s">
        <v>414</v>
      </c>
      <c r="B24" s="64" t="s">
        <v>444</v>
      </c>
      <c r="C24" s="77" t="s">
        <v>291</v>
      </c>
      <c r="D24" s="73" t="s">
        <v>293</v>
      </c>
      <c r="E24" s="79" t="s">
        <v>445</v>
      </c>
      <c r="F24" s="66">
        <v>12</v>
      </c>
      <c r="G24" s="66">
        <v>4</v>
      </c>
      <c r="H24" s="66">
        <v>1.1</v>
      </c>
      <c r="I24" s="63">
        <f t="shared" si="3"/>
        <v>52.8</v>
      </c>
      <c r="J24" s="63">
        <f t="shared" si="4"/>
        <v>3696</v>
      </c>
      <c r="K24" s="84"/>
      <c r="L24" s="83">
        <f t="shared" si="5"/>
        <v>1584</v>
      </c>
    </row>
    <row r="25" ht="51" spans="1:12">
      <c r="A25" s="76" t="s">
        <v>414</v>
      </c>
      <c r="B25" s="80" t="s">
        <v>422</v>
      </c>
      <c r="C25" s="77" t="s">
        <v>306</v>
      </c>
      <c r="D25" s="73" t="s">
        <v>293</v>
      </c>
      <c r="E25" s="79" t="s">
        <v>446</v>
      </c>
      <c r="F25" s="66">
        <v>12</v>
      </c>
      <c r="G25" s="66">
        <v>4</v>
      </c>
      <c r="H25" s="66">
        <v>1.1</v>
      </c>
      <c r="I25" s="63">
        <f t="shared" si="3"/>
        <v>52.8</v>
      </c>
      <c r="J25" s="63">
        <f t="shared" si="4"/>
        <v>3696</v>
      </c>
      <c r="K25" s="84"/>
      <c r="L25" s="83">
        <f t="shared" si="5"/>
        <v>1584</v>
      </c>
    </row>
    <row r="26" ht="36" customHeight="1" spans="1:12">
      <c r="A26" s="76" t="s">
        <v>414</v>
      </c>
      <c r="B26" s="64" t="s">
        <v>447</v>
      </c>
      <c r="C26" s="77" t="s">
        <v>322</v>
      </c>
      <c r="D26" s="73" t="s">
        <v>324</v>
      </c>
      <c r="E26" s="79" t="s">
        <v>448</v>
      </c>
      <c r="F26" s="66">
        <v>20</v>
      </c>
      <c r="G26" s="66">
        <v>3</v>
      </c>
      <c r="H26" s="66">
        <v>1.1</v>
      </c>
      <c r="I26" s="63">
        <f t="shared" si="3"/>
        <v>66</v>
      </c>
      <c r="J26" s="63">
        <f t="shared" si="4"/>
        <v>4620</v>
      </c>
      <c r="K26" s="84"/>
      <c r="L26" s="83">
        <f t="shared" si="5"/>
        <v>1980</v>
      </c>
    </row>
    <row r="28" spans="12:12">
      <c r="L28" s="35">
        <v>34788</v>
      </c>
    </row>
  </sheetData>
  <mergeCells count="25">
    <mergeCell ref="A1:J1"/>
    <mergeCell ref="A3:A5"/>
    <mergeCell ref="A6:A7"/>
    <mergeCell ref="A8:A9"/>
    <mergeCell ref="A11:A12"/>
    <mergeCell ref="B3:B5"/>
    <mergeCell ref="B6:B7"/>
    <mergeCell ref="B8:B9"/>
    <mergeCell ref="B11:B12"/>
    <mergeCell ref="C3:C5"/>
    <mergeCell ref="C6:C7"/>
    <mergeCell ref="C8:C9"/>
    <mergeCell ref="C11:C12"/>
    <mergeCell ref="D3:D4"/>
    <mergeCell ref="D6:D7"/>
    <mergeCell ref="D8:D9"/>
    <mergeCell ref="D11:D12"/>
    <mergeCell ref="K3:K5"/>
    <mergeCell ref="K6:K7"/>
    <mergeCell ref="K8:K9"/>
    <mergeCell ref="K11:K12"/>
    <mergeCell ref="L3:L5"/>
    <mergeCell ref="L6:L7"/>
    <mergeCell ref="L8:L9"/>
    <mergeCell ref="L11:L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pane ySplit="2" topLeftCell="A10" activePane="bottomLeft" state="frozen"/>
      <selection/>
      <selection pane="bottomLeft" activeCell="A3" sqref="A3"/>
    </sheetView>
  </sheetViews>
  <sheetFormatPr defaultColWidth="9" defaultRowHeight="13.5"/>
  <cols>
    <col min="1" max="1" width="3.60176991150442" style="28" customWidth="1"/>
    <col min="2" max="2" width="11.6017699115044" style="32" customWidth="1"/>
    <col min="3" max="3" width="7.73451327433628" style="32" customWidth="1"/>
    <col min="4" max="4" width="9.39823008849558" style="33" customWidth="1"/>
    <col min="5" max="5" width="11.3982300884956" style="33" customWidth="1"/>
    <col min="6" max="6" width="6.26548672566372" style="33" customWidth="1"/>
    <col min="7" max="7" width="6.13274336283186" style="34" customWidth="1"/>
    <col min="8" max="8" width="7.13274336283186" style="28" customWidth="1"/>
    <col min="9" max="9" width="7" style="28" customWidth="1"/>
    <col min="10" max="10" width="6.86725663716814" style="28" customWidth="1"/>
    <col min="11" max="11" width="6.26548672566372" style="28" customWidth="1"/>
    <col min="12" max="12" width="8.26548672566372" style="28" customWidth="1"/>
    <col min="13" max="13" width="7" style="28" customWidth="1"/>
    <col min="14" max="14" width="6.39823008849558" style="28" customWidth="1"/>
    <col min="15" max="15" width="10.1327433628319" style="28" customWidth="1"/>
    <col min="16" max="16" width="7.39823008849558" style="28" customWidth="1"/>
    <col min="17" max="17" width="5.60176991150442" style="34" customWidth="1"/>
    <col min="18" max="18" width="4.39823008849558" style="28" customWidth="1"/>
    <col min="19" max="19" width="13" style="35" customWidth="1"/>
    <col min="20" max="16384" width="9" style="32"/>
  </cols>
  <sheetData>
    <row r="1" ht="28.5" customHeight="1" spans="1:19">
      <c r="A1" s="36" t="s">
        <v>449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="28" customFormat="1" ht="37.5" customHeight="1" spans="1:19">
      <c r="A2" s="37" t="s">
        <v>176</v>
      </c>
      <c r="B2" s="37" t="s">
        <v>1</v>
      </c>
      <c r="C2" s="37" t="s">
        <v>450</v>
      </c>
      <c r="D2" s="38" t="s">
        <v>451</v>
      </c>
      <c r="E2" s="38" t="s">
        <v>4</v>
      </c>
      <c r="F2" s="38" t="s">
        <v>180</v>
      </c>
      <c r="G2" s="38" t="s">
        <v>7</v>
      </c>
      <c r="H2" s="38" t="s">
        <v>452</v>
      </c>
      <c r="I2" s="38" t="s">
        <v>182</v>
      </c>
      <c r="J2" s="38" t="s">
        <v>183</v>
      </c>
      <c r="K2" s="38" t="s">
        <v>254</v>
      </c>
      <c r="L2" s="38" t="s">
        <v>185</v>
      </c>
      <c r="M2" s="38" t="s">
        <v>186</v>
      </c>
      <c r="N2" s="38" t="s">
        <v>453</v>
      </c>
      <c r="O2" s="38" t="s">
        <v>454</v>
      </c>
      <c r="P2" s="38" t="s">
        <v>455</v>
      </c>
      <c r="Q2" s="38" t="s">
        <v>456</v>
      </c>
      <c r="R2" s="38" t="s">
        <v>457</v>
      </c>
      <c r="S2" s="50" t="s">
        <v>152</v>
      </c>
    </row>
    <row r="3" s="29" customFormat="1" ht="27" spans="1:19">
      <c r="A3" s="39">
        <v>6</v>
      </c>
      <c r="B3" s="40" t="s">
        <v>414</v>
      </c>
      <c r="C3" s="41" t="s">
        <v>190</v>
      </c>
      <c r="D3" s="41" t="s">
        <v>191</v>
      </c>
      <c r="E3" s="41" t="s">
        <v>192</v>
      </c>
      <c r="F3" s="42" t="s">
        <v>229</v>
      </c>
      <c r="G3" s="42" t="s">
        <v>198</v>
      </c>
      <c r="H3" s="42">
        <v>2</v>
      </c>
      <c r="I3" s="42">
        <v>54</v>
      </c>
      <c r="J3" s="42">
        <v>0.6</v>
      </c>
      <c r="K3" s="42">
        <v>50</v>
      </c>
      <c r="L3" s="42">
        <v>0.3</v>
      </c>
      <c r="M3" s="42">
        <v>4</v>
      </c>
      <c r="N3" s="47">
        <f t="shared" ref="N3:N8" si="0">J3*K3*H3+L3*M3*H3</f>
        <v>62.4</v>
      </c>
      <c r="O3" s="42">
        <v>70</v>
      </c>
      <c r="P3" s="47">
        <f t="shared" ref="P3:P8" si="1">N3*O3</f>
        <v>4368</v>
      </c>
      <c r="Q3" s="51"/>
      <c r="R3" s="42"/>
      <c r="S3" s="52">
        <f t="shared" ref="S3:S8" si="2">N3*30</f>
        <v>1872</v>
      </c>
    </row>
    <row r="4" ht="27" spans="1:19">
      <c r="A4" s="43">
        <v>7</v>
      </c>
      <c r="B4" s="40" t="s">
        <v>414</v>
      </c>
      <c r="C4" s="41" t="s">
        <v>190</v>
      </c>
      <c r="D4" s="41" t="s">
        <v>191</v>
      </c>
      <c r="E4" s="41" t="s">
        <v>192</v>
      </c>
      <c r="F4" s="42" t="s">
        <v>229</v>
      </c>
      <c r="G4" s="42" t="s">
        <v>200</v>
      </c>
      <c r="H4" s="42">
        <v>2</v>
      </c>
      <c r="I4" s="42">
        <v>48</v>
      </c>
      <c r="J4" s="42">
        <v>0.6</v>
      </c>
      <c r="K4" s="42">
        <v>48</v>
      </c>
      <c r="L4" s="42">
        <v>0.3</v>
      </c>
      <c r="M4" s="42">
        <v>0</v>
      </c>
      <c r="N4" s="47">
        <f t="shared" si="0"/>
        <v>57.6</v>
      </c>
      <c r="O4" s="42">
        <v>70</v>
      </c>
      <c r="P4" s="47">
        <f t="shared" si="1"/>
        <v>4032</v>
      </c>
      <c r="Q4" s="51"/>
      <c r="R4" s="42"/>
      <c r="S4" s="52">
        <f t="shared" si="2"/>
        <v>1728</v>
      </c>
    </row>
    <row r="5" s="29" customFormat="1" ht="55.05" customHeight="1" spans="1:19">
      <c r="A5" s="39">
        <v>18</v>
      </c>
      <c r="B5" s="40" t="s">
        <v>414</v>
      </c>
      <c r="C5" s="41" t="s">
        <v>259</v>
      </c>
      <c r="D5" s="41" t="s">
        <v>458</v>
      </c>
      <c r="E5" s="41" t="s">
        <v>459</v>
      </c>
      <c r="F5" s="41" t="s">
        <v>229</v>
      </c>
      <c r="G5" s="41" t="s">
        <v>460</v>
      </c>
      <c r="H5" s="42">
        <v>2</v>
      </c>
      <c r="I5" s="42">
        <v>85.5</v>
      </c>
      <c r="J5" s="42">
        <v>0.6</v>
      </c>
      <c r="K5" s="42">
        <v>85.5</v>
      </c>
      <c r="L5" s="42">
        <v>0.3</v>
      </c>
      <c r="M5" s="42">
        <v>0</v>
      </c>
      <c r="N5" s="47">
        <f t="shared" si="0"/>
        <v>102.6</v>
      </c>
      <c r="O5" s="42">
        <v>70</v>
      </c>
      <c r="P5" s="47">
        <f t="shared" si="1"/>
        <v>7182</v>
      </c>
      <c r="Q5" s="42" t="s">
        <v>461</v>
      </c>
      <c r="R5" s="42" t="s">
        <v>462</v>
      </c>
      <c r="S5" s="52">
        <f t="shared" si="2"/>
        <v>3078</v>
      </c>
    </row>
    <row r="6" s="30" customFormat="1" ht="55.05" customHeight="1" spans="1:19">
      <c r="A6" s="43">
        <v>19</v>
      </c>
      <c r="B6" s="40" t="s">
        <v>414</v>
      </c>
      <c r="C6" s="41" t="s">
        <v>264</v>
      </c>
      <c r="D6" s="41" t="s">
        <v>458</v>
      </c>
      <c r="E6" s="41" t="s">
        <v>459</v>
      </c>
      <c r="F6" s="41" t="s">
        <v>229</v>
      </c>
      <c r="G6" s="41" t="s">
        <v>460</v>
      </c>
      <c r="H6" s="43">
        <v>2</v>
      </c>
      <c r="I6" s="43">
        <v>57</v>
      </c>
      <c r="J6" s="42">
        <v>0.6</v>
      </c>
      <c r="K6" s="43">
        <v>57</v>
      </c>
      <c r="L6" s="42">
        <v>0.3</v>
      </c>
      <c r="M6" s="42">
        <v>0</v>
      </c>
      <c r="N6" s="47">
        <f t="shared" si="0"/>
        <v>68.4</v>
      </c>
      <c r="O6" s="42">
        <v>70</v>
      </c>
      <c r="P6" s="47">
        <f t="shared" si="1"/>
        <v>4788</v>
      </c>
      <c r="Q6" s="42" t="s">
        <v>461</v>
      </c>
      <c r="R6" s="42"/>
      <c r="S6" s="52">
        <f t="shared" si="2"/>
        <v>2052</v>
      </c>
    </row>
    <row r="7" s="31" customFormat="1" ht="55.05" customHeight="1" spans="1:19">
      <c r="A7" s="39">
        <v>20</v>
      </c>
      <c r="B7" s="40" t="s">
        <v>414</v>
      </c>
      <c r="C7" s="41" t="s">
        <v>255</v>
      </c>
      <c r="D7" s="41" t="s">
        <v>458</v>
      </c>
      <c r="E7" s="41" t="s">
        <v>459</v>
      </c>
      <c r="F7" s="41" t="s">
        <v>229</v>
      </c>
      <c r="G7" s="41" t="s">
        <v>460</v>
      </c>
      <c r="H7" s="44">
        <v>2</v>
      </c>
      <c r="I7" s="44">
        <v>57</v>
      </c>
      <c r="J7" s="42">
        <v>0.6</v>
      </c>
      <c r="K7" s="44">
        <v>57</v>
      </c>
      <c r="L7" s="42">
        <v>0.3</v>
      </c>
      <c r="M7" s="42">
        <v>0</v>
      </c>
      <c r="N7" s="47">
        <f t="shared" si="0"/>
        <v>68.4</v>
      </c>
      <c r="O7" s="42">
        <v>70</v>
      </c>
      <c r="P7" s="47">
        <f t="shared" si="1"/>
        <v>4788</v>
      </c>
      <c r="Q7" s="42" t="s">
        <v>461</v>
      </c>
      <c r="R7" s="42"/>
      <c r="S7" s="52">
        <f t="shared" si="2"/>
        <v>2052</v>
      </c>
    </row>
    <row r="8" s="31" customFormat="1" ht="55.05" customHeight="1" spans="1:19">
      <c r="A8" s="39">
        <v>21</v>
      </c>
      <c r="B8" s="40" t="s">
        <v>414</v>
      </c>
      <c r="C8" s="41" t="s">
        <v>262</v>
      </c>
      <c r="D8" s="41" t="s">
        <v>458</v>
      </c>
      <c r="E8" s="41" t="s">
        <v>459</v>
      </c>
      <c r="F8" s="41" t="s">
        <v>229</v>
      </c>
      <c r="G8" s="41" t="s">
        <v>460</v>
      </c>
      <c r="H8" s="44">
        <v>2</v>
      </c>
      <c r="I8" s="44">
        <v>85.5</v>
      </c>
      <c r="J8" s="42">
        <v>0.6</v>
      </c>
      <c r="K8" s="44">
        <v>85.5</v>
      </c>
      <c r="L8" s="42">
        <v>0.3</v>
      </c>
      <c r="M8" s="42">
        <v>0</v>
      </c>
      <c r="N8" s="47">
        <f t="shared" si="0"/>
        <v>102.6</v>
      </c>
      <c r="O8" s="42">
        <v>70</v>
      </c>
      <c r="P8" s="47">
        <f t="shared" si="1"/>
        <v>7182</v>
      </c>
      <c r="Q8" s="42" t="s">
        <v>461</v>
      </c>
      <c r="R8" s="42"/>
      <c r="S8" s="52">
        <f t="shared" si="2"/>
        <v>3078</v>
      </c>
    </row>
    <row r="10" ht="80.25" spans="1:19">
      <c r="A10" s="40">
        <v>1</v>
      </c>
      <c r="B10" s="45" t="s">
        <v>20</v>
      </c>
      <c r="C10" s="46" t="s">
        <v>139</v>
      </c>
      <c r="D10" s="46" t="s">
        <v>463</v>
      </c>
      <c r="E10" s="46" t="s">
        <v>250</v>
      </c>
      <c r="F10" s="46">
        <v>2016</v>
      </c>
      <c r="G10" s="46" t="s">
        <v>464</v>
      </c>
      <c r="H10" s="46">
        <v>2</v>
      </c>
      <c r="I10" s="46">
        <v>131</v>
      </c>
      <c r="J10" s="48">
        <v>0.6</v>
      </c>
      <c r="K10" s="48">
        <v>50</v>
      </c>
      <c r="L10" s="48">
        <v>0.3</v>
      </c>
      <c r="M10" s="48">
        <f>I10-K10</f>
        <v>81</v>
      </c>
      <c r="N10" s="48">
        <v>108.6</v>
      </c>
      <c r="O10" s="48">
        <v>7602</v>
      </c>
      <c r="P10" s="49"/>
      <c r="Q10" s="49"/>
      <c r="R10" s="49"/>
      <c r="S10" s="52">
        <f>N10*30</f>
        <v>3258</v>
      </c>
    </row>
    <row r="12" spans="19:19">
      <c r="S12" s="35">
        <v>17118</v>
      </c>
    </row>
  </sheetData>
  <mergeCells count="2">
    <mergeCell ref="A1:S1"/>
    <mergeCell ref="R5:R8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85"/>
  <sheetViews>
    <sheetView tabSelected="1" workbookViewId="0">
      <pane ySplit="2" topLeftCell="A15" activePane="bottomLeft" state="frozen"/>
      <selection/>
      <selection pane="bottomLeft" activeCell="F24" sqref="F24"/>
    </sheetView>
  </sheetViews>
  <sheetFormatPr defaultColWidth="9.39823008849558" defaultRowHeight="36" customHeight="1"/>
  <cols>
    <col min="2" max="2" width="14.3716814159292" style="6" customWidth="1"/>
    <col min="3" max="3" width="14.1238938053097" style="1" customWidth="1"/>
    <col min="4" max="16367" width="9.39823008849558" style="1"/>
  </cols>
  <sheetData>
    <row r="1" s="1" customFormat="1" customHeight="1" spans="1:3">
      <c r="A1" s="7" t="s">
        <v>465</v>
      </c>
      <c r="B1" s="7"/>
      <c r="C1" s="7"/>
    </row>
    <row r="2" s="2" customFormat="1" ht="39.75" customHeight="1" spans="1:16367">
      <c r="A2" s="8" t="s">
        <v>176</v>
      </c>
      <c r="B2" s="8" t="s">
        <v>2</v>
      </c>
      <c r="C2" s="9" t="s">
        <v>466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</row>
    <row r="3" s="3" customFormat="1" ht="44.25" customHeight="1" spans="1:3">
      <c r="A3" s="8">
        <v>1</v>
      </c>
      <c r="B3" s="11" t="s">
        <v>57</v>
      </c>
      <c r="C3" s="11">
        <v>15714</v>
      </c>
    </row>
    <row r="4" s="3" customFormat="1" ht="45" customHeight="1" spans="1:3">
      <c r="A4" s="8">
        <v>2</v>
      </c>
      <c r="B4" s="12" t="s">
        <v>202</v>
      </c>
      <c r="C4" s="11">
        <v>9828</v>
      </c>
    </row>
    <row r="5" s="3" customFormat="1" customHeight="1" spans="1:3">
      <c r="A5" s="8">
        <v>3</v>
      </c>
      <c r="B5" s="13" t="s">
        <v>255</v>
      </c>
      <c r="C5" s="11">
        <v>4320</v>
      </c>
    </row>
    <row r="6" s="3" customFormat="1" ht="39" customHeight="1" spans="1:3">
      <c r="A6" s="8">
        <v>4</v>
      </c>
      <c r="B6" s="8" t="s">
        <v>74</v>
      </c>
      <c r="C6" s="11">
        <v>6024</v>
      </c>
    </row>
    <row r="7" s="4" customFormat="1" customHeight="1" spans="1:3">
      <c r="A7" s="8">
        <v>5</v>
      </c>
      <c r="B7" s="13" t="s">
        <v>265</v>
      </c>
      <c r="C7" s="11">
        <v>5778</v>
      </c>
    </row>
    <row r="8" s="5" customFormat="1" ht="35" customHeight="1" spans="1:3">
      <c r="A8" s="8">
        <v>6</v>
      </c>
      <c r="B8" s="14" t="s">
        <v>402</v>
      </c>
      <c r="C8" s="11">
        <v>3312</v>
      </c>
    </row>
    <row r="9" s="5" customFormat="1" ht="35" customHeight="1" spans="1:3">
      <c r="A9" s="8">
        <v>7</v>
      </c>
      <c r="B9" s="15" t="s">
        <v>215</v>
      </c>
      <c r="C9" s="11">
        <v>8874</v>
      </c>
    </row>
    <row r="10" s="5" customFormat="1" ht="35" customHeight="1" spans="1:3">
      <c r="A10" s="8">
        <v>8</v>
      </c>
      <c r="B10" s="11" t="s">
        <v>37</v>
      </c>
      <c r="C10" s="11">
        <v>14700</v>
      </c>
    </row>
    <row r="11" s="5" customFormat="1" ht="35" customHeight="1" spans="1:3">
      <c r="A11" s="8">
        <v>9</v>
      </c>
      <c r="B11" s="16" t="s">
        <v>123</v>
      </c>
      <c r="C11" s="11">
        <v>2928</v>
      </c>
    </row>
    <row r="12" s="5" customFormat="1" ht="35" customHeight="1" spans="1:3">
      <c r="A12" s="8">
        <v>10</v>
      </c>
      <c r="B12" s="13" t="s">
        <v>270</v>
      </c>
      <c r="C12" s="11">
        <v>2646</v>
      </c>
    </row>
    <row r="13" s="5" customFormat="1" ht="35" customHeight="1" spans="1:3">
      <c r="A13" s="8">
        <v>11</v>
      </c>
      <c r="B13" s="8" t="s">
        <v>40</v>
      </c>
      <c r="C13" s="11">
        <v>6630</v>
      </c>
    </row>
    <row r="14" s="1" customFormat="1" customHeight="1" spans="1:3">
      <c r="A14" s="8">
        <v>12</v>
      </c>
      <c r="B14" s="13" t="s">
        <v>285</v>
      </c>
      <c r="C14" s="11">
        <v>1728</v>
      </c>
    </row>
    <row r="15" customHeight="1" spans="1:3">
      <c r="A15" s="8">
        <v>13</v>
      </c>
      <c r="B15" s="13" t="s">
        <v>258</v>
      </c>
      <c r="C15" s="11">
        <v>2646</v>
      </c>
    </row>
    <row r="16" customHeight="1" spans="1:3">
      <c r="A16" s="8">
        <v>14</v>
      </c>
      <c r="B16" s="16" t="s">
        <v>126</v>
      </c>
      <c r="C16" s="11">
        <v>2496</v>
      </c>
    </row>
    <row r="17" customHeight="1" spans="1:3">
      <c r="A17" s="8">
        <v>15</v>
      </c>
      <c r="B17" s="13" t="s">
        <v>268</v>
      </c>
      <c r="C17" s="11">
        <v>10230</v>
      </c>
    </row>
    <row r="18" customHeight="1" spans="1:3">
      <c r="A18" s="8">
        <v>16</v>
      </c>
      <c r="B18" s="17" t="s">
        <v>235</v>
      </c>
      <c r="C18" s="11">
        <v>10404</v>
      </c>
    </row>
    <row r="19" customHeight="1" spans="1:3">
      <c r="A19" s="8">
        <v>17</v>
      </c>
      <c r="B19" s="12" t="s">
        <v>243</v>
      </c>
      <c r="C19" s="11">
        <v>1170</v>
      </c>
    </row>
    <row r="20" customHeight="1" spans="1:3">
      <c r="A20" s="8">
        <v>18</v>
      </c>
      <c r="B20" s="16" t="s">
        <v>96</v>
      </c>
      <c r="C20" s="11">
        <v>6192</v>
      </c>
    </row>
    <row r="21" customHeight="1" spans="1:3">
      <c r="A21" s="8">
        <v>19</v>
      </c>
      <c r="B21" s="11" t="s">
        <v>21</v>
      </c>
      <c r="C21" s="11">
        <v>4044</v>
      </c>
    </row>
    <row r="22" customHeight="1" spans="1:3">
      <c r="A22" s="8">
        <v>20</v>
      </c>
      <c r="B22" s="18" t="s">
        <v>291</v>
      </c>
      <c r="C22" s="11">
        <v>3168</v>
      </c>
    </row>
    <row r="23" customHeight="1" spans="1:3">
      <c r="A23" s="8">
        <v>21</v>
      </c>
      <c r="B23" s="11" t="s">
        <v>66</v>
      </c>
      <c r="C23" s="11">
        <v>1968</v>
      </c>
    </row>
    <row r="24" customHeight="1" spans="1:3">
      <c r="A24" s="8">
        <v>22</v>
      </c>
      <c r="B24" s="16" t="s">
        <v>130</v>
      </c>
      <c r="C24" s="11">
        <v>2778</v>
      </c>
    </row>
    <row r="25" customHeight="1" spans="1:3">
      <c r="A25" s="8">
        <v>23</v>
      </c>
      <c r="B25" s="19" t="s">
        <v>214</v>
      </c>
      <c r="C25" s="11">
        <v>1341</v>
      </c>
    </row>
    <row r="26" customHeight="1" spans="1:3">
      <c r="A26" s="8">
        <v>24</v>
      </c>
      <c r="B26" s="13" t="s">
        <v>139</v>
      </c>
      <c r="C26" s="11">
        <v>10326</v>
      </c>
    </row>
    <row r="27" customHeight="1" spans="1:3">
      <c r="A27" s="8">
        <v>25</v>
      </c>
      <c r="B27" s="16" t="s">
        <v>102</v>
      </c>
      <c r="C27" s="11">
        <v>5862</v>
      </c>
    </row>
    <row r="28" customHeight="1" spans="1:3">
      <c r="A28" s="8">
        <v>26</v>
      </c>
      <c r="B28" s="14" t="s">
        <v>371</v>
      </c>
      <c r="C28" s="11">
        <v>8976</v>
      </c>
    </row>
    <row r="29" customHeight="1" spans="1:3">
      <c r="A29" s="8">
        <v>27</v>
      </c>
      <c r="B29" s="20" t="s">
        <v>322</v>
      </c>
      <c r="C29" s="11">
        <v>3750</v>
      </c>
    </row>
    <row r="30" customHeight="1" spans="1:3">
      <c r="A30" s="8">
        <v>28</v>
      </c>
      <c r="B30" s="16" t="s">
        <v>88</v>
      </c>
      <c r="C30" s="11">
        <v>5628</v>
      </c>
    </row>
    <row r="31" customHeight="1" spans="1:3">
      <c r="A31" s="8">
        <v>29</v>
      </c>
      <c r="B31" s="13" t="s">
        <v>272</v>
      </c>
      <c r="C31" s="11">
        <v>2268</v>
      </c>
    </row>
    <row r="32" customHeight="1" spans="1:3">
      <c r="A32" s="8">
        <v>30</v>
      </c>
      <c r="B32" s="8" t="s">
        <v>34</v>
      </c>
      <c r="C32" s="11">
        <v>4950</v>
      </c>
    </row>
    <row r="33" customHeight="1" spans="1:3">
      <c r="A33" s="8">
        <v>31</v>
      </c>
      <c r="B33" s="13" t="s">
        <v>276</v>
      </c>
      <c r="C33" s="11">
        <v>1890</v>
      </c>
    </row>
    <row r="34" customHeight="1" spans="1:3">
      <c r="A34" s="8">
        <v>32</v>
      </c>
      <c r="B34" s="14" t="s">
        <v>391</v>
      </c>
      <c r="C34" s="11">
        <v>8976</v>
      </c>
    </row>
    <row r="35" customHeight="1" spans="1:3">
      <c r="A35" s="8">
        <v>33</v>
      </c>
      <c r="B35" s="12" t="s">
        <v>248</v>
      </c>
      <c r="C35" s="11">
        <v>2448</v>
      </c>
    </row>
    <row r="36" customHeight="1" spans="1:3">
      <c r="A36" s="8">
        <v>34</v>
      </c>
      <c r="B36" s="13" t="s">
        <v>284</v>
      </c>
      <c r="C36" s="11">
        <v>1728</v>
      </c>
    </row>
    <row r="37" customHeight="1" spans="1:3">
      <c r="A37" s="8">
        <v>35</v>
      </c>
      <c r="B37" s="8" t="s">
        <v>43</v>
      </c>
      <c r="C37" s="11">
        <v>4122</v>
      </c>
    </row>
    <row r="38" customHeight="1" spans="1:3">
      <c r="A38" s="8">
        <v>36</v>
      </c>
      <c r="B38" s="13" t="s">
        <v>277</v>
      </c>
      <c r="C38" s="11">
        <v>2646</v>
      </c>
    </row>
    <row r="39" customHeight="1" spans="1:3">
      <c r="A39" s="8">
        <v>37</v>
      </c>
      <c r="B39" s="13" t="s">
        <v>269</v>
      </c>
      <c r="C39" s="11">
        <v>1512</v>
      </c>
    </row>
    <row r="40" customHeight="1" spans="1:3">
      <c r="A40" s="8">
        <v>38</v>
      </c>
      <c r="B40" s="16" t="s">
        <v>118</v>
      </c>
      <c r="C40" s="11">
        <v>10836</v>
      </c>
    </row>
    <row r="41" customHeight="1" spans="1:3">
      <c r="A41" s="8">
        <v>39</v>
      </c>
      <c r="B41" s="17" t="s">
        <v>61</v>
      </c>
      <c r="C41" s="11">
        <v>9294</v>
      </c>
    </row>
    <row r="42" customHeight="1" spans="1:3">
      <c r="A42" s="8">
        <v>40</v>
      </c>
      <c r="B42" s="13" t="s">
        <v>280</v>
      </c>
      <c r="C42" s="11">
        <v>1296</v>
      </c>
    </row>
    <row r="43" customHeight="1" spans="1:3">
      <c r="A43" s="8">
        <v>41</v>
      </c>
      <c r="B43" s="8" t="s">
        <v>80</v>
      </c>
      <c r="C43" s="11">
        <v>14850</v>
      </c>
    </row>
    <row r="44" customHeight="1" spans="1:3">
      <c r="A44" s="8">
        <v>42</v>
      </c>
      <c r="B44" s="13" t="s">
        <v>259</v>
      </c>
      <c r="C44" s="11">
        <v>10089</v>
      </c>
    </row>
    <row r="45" customHeight="1" spans="1:3">
      <c r="A45" s="8">
        <v>43</v>
      </c>
      <c r="B45" s="13" t="s">
        <v>261</v>
      </c>
      <c r="C45" s="11">
        <v>2268</v>
      </c>
    </row>
    <row r="46" customHeight="1" spans="1:3">
      <c r="A46" s="8">
        <v>44</v>
      </c>
      <c r="B46" s="13" t="s">
        <v>266</v>
      </c>
      <c r="C46" s="11">
        <v>2268</v>
      </c>
    </row>
    <row r="47" customHeight="1" spans="1:3">
      <c r="A47" s="8">
        <v>45</v>
      </c>
      <c r="B47" s="16" t="s">
        <v>135</v>
      </c>
      <c r="C47" s="11">
        <v>3978</v>
      </c>
    </row>
    <row r="48" customHeight="1" spans="1:3">
      <c r="A48" s="8">
        <v>46</v>
      </c>
      <c r="B48" s="13" t="s">
        <v>278</v>
      </c>
      <c r="C48" s="11">
        <v>2646</v>
      </c>
    </row>
    <row r="49" customHeight="1" spans="1:3">
      <c r="A49" s="8">
        <v>47</v>
      </c>
      <c r="B49" s="13" t="s">
        <v>271</v>
      </c>
      <c r="C49" s="11">
        <v>2268</v>
      </c>
    </row>
    <row r="50" customHeight="1" spans="1:3">
      <c r="A50" s="8">
        <v>48</v>
      </c>
      <c r="B50" s="16" t="s">
        <v>107</v>
      </c>
      <c r="C50" s="11">
        <v>2976</v>
      </c>
    </row>
    <row r="51" customHeight="1" spans="1:3">
      <c r="A51" s="8">
        <v>49</v>
      </c>
      <c r="B51" s="13" t="s">
        <v>283</v>
      </c>
      <c r="C51" s="11">
        <v>4608</v>
      </c>
    </row>
    <row r="52" customHeight="1" spans="1:3">
      <c r="A52" s="8">
        <v>50</v>
      </c>
      <c r="B52" s="16" t="s">
        <v>115</v>
      </c>
      <c r="C52" s="11">
        <v>4476</v>
      </c>
    </row>
    <row r="53" customHeight="1" spans="1:3">
      <c r="A53" s="8">
        <v>51</v>
      </c>
      <c r="B53" s="11" t="s">
        <v>46</v>
      </c>
      <c r="C53" s="11">
        <v>9264</v>
      </c>
    </row>
    <row r="54" customHeight="1" spans="1:3">
      <c r="A54" s="8">
        <v>52</v>
      </c>
      <c r="B54" s="21" t="s">
        <v>314</v>
      </c>
      <c r="C54" s="11">
        <v>804</v>
      </c>
    </row>
    <row r="55" customHeight="1" spans="1:3">
      <c r="A55" s="8">
        <v>53</v>
      </c>
      <c r="B55" s="11" t="s">
        <v>31</v>
      </c>
      <c r="C55" s="11">
        <v>3000</v>
      </c>
    </row>
    <row r="56" customHeight="1" spans="1:3">
      <c r="A56" s="8">
        <v>54</v>
      </c>
      <c r="B56" s="16" t="s">
        <v>83</v>
      </c>
      <c r="C56" s="11">
        <v>5004</v>
      </c>
    </row>
    <row r="57" customHeight="1" spans="1:3">
      <c r="A57" s="8">
        <v>55</v>
      </c>
      <c r="B57" s="21" t="s">
        <v>307</v>
      </c>
      <c r="C57" s="11">
        <v>792</v>
      </c>
    </row>
    <row r="58" customHeight="1" spans="1:3">
      <c r="A58" s="8">
        <v>56</v>
      </c>
      <c r="B58" s="11" t="s">
        <v>67</v>
      </c>
      <c r="C58" s="11">
        <v>5874</v>
      </c>
    </row>
    <row r="59" customHeight="1" spans="1:3">
      <c r="A59" s="8">
        <v>57</v>
      </c>
      <c r="B59" s="16" t="s">
        <v>133</v>
      </c>
      <c r="C59" s="11">
        <v>462</v>
      </c>
    </row>
    <row r="60" customHeight="1" spans="1:3">
      <c r="A60" s="8">
        <v>58</v>
      </c>
      <c r="B60" s="22" t="s">
        <v>86</v>
      </c>
      <c r="C60" s="11">
        <v>3474</v>
      </c>
    </row>
    <row r="61" customHeight="1" spans="1:3">
      <c r="A61" s="8">
        <v>59</v>
      </c>
      <c r="B61" s="13" t="s">
        <v>274</v>
      </c>
      <c r="C61" s="11">
        <v>2646</v>
      </c>
    </row>
    <row r="62" customHeight="1" spans="1:3">
      <c r="A62" s="8">
        <v>60</v>
      </c>
      <c r="B62" s="13" t="s">
        <v>262</v>
      </c>
      <c r="C62" s="11">
        <v>4968</v>
      </c>
    </row>
    <row r="63" customHeight="1" spans="1:3">
      <c r="A63" s="8">
        <v>61</v>
      </c>
      <c r="B63" s="18" t="s">
        <v>306</v>
      </c>
      <c r="C63" s="11">
        <v>12144</v>
      </c>
    </row>
    <row r="64" customHeight="1" spans="1:3">
      <c r="A64" s="8">
        <v>62</v>
      </c>
      <c r="B64" s="13" t="s">
        <v>282</v>
      </c>
      <c r="C64" s="11">
        <v>3024</v>
      </c>
    </row>
    <row r="65" customHeight="1" spans="1:3">
      <c r="A65" s="8">
        <v>63</v>
      </c>
      <c r="B65" s="19" t="s">
        <v>210</v>
      </c>
      <c r="C65" s="11">
        <v>4773</v>
      </c>
    </row>
    <row r="66" s="1" customFormat="1" customHeight="1" spans="1:3">
      <c r="A66" s="8">
        <v>64</v>
      </c>
      <c r="B66" s="13" t="s">
        <v>281</v>
      </c>
      <c r="C66" s="11">
        <v>1296</v>
      </c>
    </row>
    <row r="67" s="1" customFormat="1" customHeight="1" spans="1:3">
      <c r="A67" s="8">
        <v>65</v>
      </c>
      <c r="B67" s="13" t="s">
        <v>273</v>
      </c>
      <c r="C67" s="11">
        <v>2268</v>
      </c>
    </row>
    <row r="68" s="1" customFormat="1" customHeight="1" spans="1:3">
      <c r="A68" s="8">
        <v>66</v>
      </c>
      <c r="B68" s="23" t="s">
        <v>330</v>
      </c>
      <c r="C68" s="11">
        <v>9792</v>
      </c>
    </row>
    <row r="69" s="1" customFormat="1" customHeight="1" spans="1:3">
      <c r="A69" s="8">
        <v>67</v>
      </c>
      <c r="B69" s="8" t="s">
        <v>77</v>
      </c>
      <c r="C69" s="11">
        <v>6120</v>
      </c>
    </row>
    <row r="70" s="1" customFormat="1" customHeight="1" spans="1:3">
      <c r="A70" s="8">
        <v>68</v>
      </c>
      <c r="B70" s="13" t="s">
        <v>264</v>
      </c>
      <c r="C70" s="11">
        <v>8676</v>
      </c>
    </row>
    <row r="71" customHeight="1" spans="1:3">
      <c r="A71" s="8">
        <v>69</v>
      </c>
      <c r="B71" s="11" t="s">
        <v>52</v>
      </c>
      <c r="C71" s="11">
        <v>4500</v>
      </c>
    </row>
    <row r="72" customHeight="1" spans="1:3">
      <c r="A72" s="8">
        <v>70</v>
      </c>
      <c r="B72" s="13" t="s">
        <v>288</v>
      </c>
      <c r="C72" s="11">
        <v>1728</v>
      </c>
    </row>
    <row r="73" customHeight="1" spans="1:3">
      <c r="A73" s="8">
        <v>71</v>
      </c>
      <c r="B73" s="13" t="s">
        <v>260</v>
      </c>
      <c r="C73" s="11">
        <v>2646</v>
      </c>
    </row>
    <row r="74" customHeight="1" spans="1:3">
      <c r="A74" s="8">
        <v>72</v>
      </c>
      <c r="B74" s="13" t="s">
        <v>289</v>
      </c>
      <c r="C74" s="11">
        <v>432</v>
      </c>
    </row>
    <row r="75" customHeight="1" spans="1:3">
      <c r="A75" s="8">
        <v>73</v>
      </c>
      <c r="B75" s="13" t="s">
        <v>287</v>
      </c>
      <c r="C75" s="11">
        <v>1728</v>
      </c>
    </row>
    <row r="76" customHeight="1" spans="1:3">
      <c r="A76" s="8">
        <v>74</v>
      </c>
      <c r="B76" s="12" t="s">
        <v>190</v>
      </c>
      <c r="C76" s="11">
        <v>13644</v>
      </c>
    </row>
    <row r="77" customHeight="1" spans="1:3">
      <c r="A77" s="8">
        <v>75</v>
      </c>
      <c r="B77" s="12" t="s">
        <v>226</v>
      </c>
      <c r="C77" s="11">
        <v>3456</v>
      </c>
    </row>
    <row r="78" customHeight="1" spans="1:3">
      <c r="A78" s="8">
        <v>76</v>
      </c>
      <c r="B78" s="11" t="s">
        <v>71</v>
      </c>
      <c r="C78" s="11">
        <v>3648</v>
      </c>
    </row>
    <row r="79" customHeight="1" spans="1:3">
      <c r="A79" s="8">
        <v>77</v>
      </c>
      <c r="B79" s="16" t="s">
        <v>138</v>
      </c>
      <c r="C79" s="11">
        <v>3492</v>
      </c>
    </row>
    <row r="80" customHeight="1" spans="1:3">
      <c r="A80" s="8">
        <v>78</v>
      </c>
      <c r="B80" s="16" t="s">
        <v>49</v>
      </c>
      <c r="C80" s="16">
        <v>3264</v>
      </c>
    </row>
    <row r="81" customHeight="1" spans="1:3">
      <c r="A81" s="24" t="s">
        <v>467</v>
      </c>
      <c r="B81" s="25"/>
      <c r="C81" s="10">
        <v>388773</v>
      </c>
    </row>
    <row r="82" customHeight="1" spans="2:3">
      <c r="B82" s="26"/>
      <c r="C82" s="27"/>
    </row>
    <row r="83" customHeight="1" spans="2:3">
      <c r="B83" s="26"/>
      <c r="C83" s="27"/>
    </row>
    <row r="84" customHeight="1" spans="2:3">
      <c r="B84" s="26"/>
      <c r="C84" s="27"/>
    </row>
    <row r="85" customHeight="1" spans="2:3">
      <c r="B85" s="26"/>
      <c r="C85" s="27"/>
    </row>
  </sheetData>
  <sortState ref="B3:C203">
    <sortCondition ref="B3:B203"/>
  </sortState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三四年级课堂  </vt:lpstr>
      <vt:lpstr>三四年级实验</vt:lpstr>
      <vt:lpstr>三四年级课程设计</vt:lpstr>
      <vt:lpstr>毕业设计</vt:lpstr>
      <vt:lpstr>一二年级课堂</vt:lpstr>
      <vt:lpstr>一二年级实验</vt:lpstr>
      <vt:lpstr>一二年级课程设计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maomao</cp:lastModifiedBy>
  <dcterms:created xsi:type="dcterms:W3CDTF">2017-12-22T07:34:00Z</dcterms:created>
  <dcterms:modified xsi:type="dcterms:W3CDTF">2018-01-06T07:07:01Z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